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5ºReporte Final\"/>
    </mc:Choice>
  </mc:AlternateContent>
  <xr:revisionPtr revIDLastSave="0" documentId="13_ncr:1_{C74E0C37-3532-4D4B-85FC-B2F87937042F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8" i="24"/>
  <c r="H19" i="24"/>
  <c r="I19" i="24"/>
  <c r="J19" i="24"/>
  <c r="H18" i="24"/>
  <c r="I18" i="24"/>
  <c r="J18" i="24" s="1"/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I17" i="24"/>
  <c r="J17" i="24" s="1"/>
  <c r="D17" i="24"/>
  <c r="C17" i="24"/>
  <c r="J16" i="24"/>
  <c r="D16" i="24"/>
  <c r="A16" i="24"/>
  <c r="E15" i="24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<sst xmlns="http://schemas.openxmlformats.org/spreadsheetml/2006/main" count="227" uniqueCount="52">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</sst>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8" t="s">
        <v>32</v>
      </c>
      <c r="M8" s="38"/>
      <c r="N8" s="38"/>
    </row>
    <row r="10" spans="1:14" x14ac:dyDescent="0.25">
      <c r="A10" s="4" t="s">
        <v>46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38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MIA. PEDRO JACOME ONOFRE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12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SEP22-ENE23</v>
      </c>
      <c r="M8" s="38"/>
      <c r="N8" s="38"/>
    </row>
    <row r="10" spans="1:14" x14ac:dyDescent="0.25">
      <c r="A10" s="4" t="s">
        <v>8</v>
      </c>
      <c r="B10" s="38" t="str">
        <f>'1'!B10</f>
        <v>MIA. PEDRO JACOME ONOFRE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19" si="1">K14/E14</f>
        <v>0</v>
      </c>
      <c r="M14" s="9">
        <v>83</v>
      </c>
      <c r="N14" s="15">
        <v>0.85</v>
      </c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v>35</v>
      </c>
      <c r="F19" s="9">
        <v>35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84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133</v>
      </c>
      <c r="F30" s="17">
        <f>SUM(F14:F29)</f>
        <v>124</v>
      </c>
      <c r="G30" s="17">
        <f>SUM(G14:G29)</f>
        <v>0</v>
      </c>
      <c r="H30" s="18"/>
      <c r="I30" s="17">
        <f t="shared" si="0"/>
        <v>9</v>
      </c>
      <c r="J30" s="18"/>
      <c r="K30" s="17">
        <f>SUM(K14:K29)</f>
        <v>0</v>
      </c>
      <c r="L30" s="22"/>
      <c r="M30" s="17">
        <v>76</v>
      </c>
      <c r="N30" s="19">
        <v>0.78</v>
      </c>
    </row>
    <row r="32" spans="1:14" ht="120" customHeight="1" x14ac:dyDescent="0.25">
      <c r="A32" s="34" t="s">
        <v>26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4" spans="1:10" x14ac:dyDescent="0.25">
      <c r="A34" s="12"/>
    </row>
    <row r="35" spans="1:10" x14ac:dyDescent="0.25">
      <c r="B35" s="41" t="s">
        <v>27</v>
      </c>
      <c r="C35" s="41"/>
      <c r="D35" s="41"/>
      <c r="G35" s="26" t="s">
        <v>28</v>
      </c>
      <c r="H35" s="26"/>
      <c r="I35" s="26"/>
      <c r="J35" s="26"/>
    </row>
    <row r="36" spans="1:10" ht="62.25" customHeight="1" x14ac:dyDescent="0.25">
      <c r="B36" s="42"/>
      <c r="C36" s="42"/>
      <c r="D36" s="42"/>
      <c r="G36" s="45"/>
      <c r="H36" s="45"/>
      <c r="I36" s="45"/>
      <c r="J36" s="45"/>
    </row>
    <row r="37" spans="1:10" hidden="1" x14ac:dyDescent="0.25">
      <c r="A37" s="43" t="e">
        <v>#REF!</v>
      </c>
      <c r="B37" s="43"/>
      <c r="C37" s="6"/>
      <c r="E37" s="43"/>
      <c r="F37" s="43"/>
      <c r="G37" s="43"/>
      <c r="H37" s="43"/>
    </row>
    <row r="38" spans="1:10" hidden="1" x14ac:dyDescent="0.25"/>
    <row r="39" spans="1:10" ht="45" customHeight="1" x14ac:dyDescent="0.25">
      <c r="B39" s="44" t="str">
        <f>B10</f>
        <v>MIA. PEDRO JACOME ONOFRE</v>
      </c>
      <c r="C39" s="44"/>
      <c r="D39" s="44"/>
      <c r="E39" s="13"/>
      <c r="F39" s="13"/>
      <c r="G39" s="46" t="s">
        <v>34</v>
      </c>
      <c r="H39" s="46"/>
      <c r="I39" s="46"/>
      <c r="J39" s="46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SEP22-ENE23</v>
      </c>
      <c r="M8" s="38"/>
      <c r="N8" s="38"/>
    </row>
    <row r="10" spans="1:14" x14ac:dyDescent="0.25">
      <c r="A10" s="4" t="s">
        <v>8</v>
      </c>
      <c r="B10" s="38" t="str">
        <f>'1'!B10</f>
        <v>MIA. PEDRO JACOME ONOFRE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v>0.85</v>
      </c>
    </row>
    <row r="15" spans="1:14" s="11" customFormat="1" ht="26.4" x14ac:dyDescent="0.25">
      <c r="A15" s="21" t="str">
        <f>'1'!A15</f>
        <v>Logistica y Cadenas de Suministro</v>
      </c>
      <c r="B15" s="9" t="s">
        <v>48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>
        <f t="shared" si="0"/>
        <v>0.9285714285714286</v>
      </c>
      <c r="I15" s="9">
        <f t="shared" si="1"/>
        <v>1</v>
      </c>
      <c r="J15" s="10">
        <f t="shared" si="2"/>
        <v>7.1428571428571425E-2</v>
      </c>
      <c r="K15" s="9">
        <v>0</v>
      </c>
      <c r="L15" s="10">
        <f t="shared" si="3"/>
        <v>0</v>
      </c>
      <c r="M15" s="9">
        <v>77</v>
      </c>
      <c r="N15" s="15">
        <v>0.9</v>
      </c>
    </row>
    <row r="16" spans="1:14" s="11" customFormat="1" ht="26.4" x14ac:dyDescent="0.25">
      <c r="A16" s="21" t="str">
        <f>'1'!A16</f>
        <v>Logistica y Cadenas de Suministro</v>
      </c>
      <c r="B16" s="9" t="s">
        <v>48</v>
      </c>
      <c r="C16" s="9" t="str">
        <f>'1'!C16</f>
        <v>701-B</v>
      </c>
      <c r="D16" s="9" t="str">
        <f>'1'!D16</f>
        <v>IIND</v>
      </c>
      <c r="E16" s="9">
        <f>'1'!E16</f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84</v>
      </c>
      <c r="N16" s="15">
        <v>0.8</v>
      </c>
    </row>
    <row r="17" spans="1:14" s="11" customFormat="1" ht="26.4" x14ac:dyDescent="0.25">
      <c r="A17" s="21" t="str">
        <f>'1'!A17</f>
        <v>Manufactura Sustentable</v>
      </c>
      <c r="B17" s="9" t="s">
        <v>47</v>
      </c>
      <c r="C17" s="9" t="str">
        <f>'1'!C17</f>
        <v>701-B</v>
      </c>
      <c r="D17" s="9" t="str">
        <f>'1'!D17</f>
        <v>IIND</v>
      </c>
      <c r="E17" s="9">
        <v>35</v>
      </c>
      <c r="F17" s="9">
        <v>35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83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93</v>
      </c>
      <c r="G28" s="17">
        <f>SUM(G14:G27)</f>
        <v>0</v>
      </c>
      <c r="H28" s="18">
        <f>SUM(F28:G28)/E28</f>
        <v>0.98936170212765961</v>
      </c>
      <c r="I28" s="17">
        <f t="shared" si="1"/>
        <v>1</v>
      </c>
      <c r="J28" s="18">
        <f t="shared" si="2"/>
        <v>1.0638297872340425E-2</v>
      </c>
      <c r="K28" s="17">
        <f>SUM(K14:K27)</f>
        <v>0</v>
      </c>
      <c r="L28" s="18">
        <f t="shared" si="3"/>
        <v>0</v>
      </c>
      <c r="M28" s="17">
        <f>AVERAGE(M14:M27)</f>
        <v>81.75</v>
      </c>
      <c r="N28" s="19">
        <f>AVERAGE(N14:N27)</f>
        <v>0.78749999999999998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MIA. PEDRO JACOME ONOFRE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21" sqref="M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SEP22-ENE23</v>
      </c>
      <c r="M8" s="38"/>
      <c r="N8" s="38"/>
    </row>
    <row r="10" spans="1:14" x14ac:dyDescent="0.25">
      <c r="A10" s="4" t="s">
        <v>8</v>
      </c>
      <c r="B10" s="38" t="str">
        <f>'1'!B10</f>
        <v>MIA. PEDRO JACOME ONOFRE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21" t="str">
        <f>'1'!A14</f>
        <v>Metrologia y Normalización</v>
      </c>
      <c r="B14" s="9" t="s">
        <v>47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>
        <f t="shared" ref="H14:H19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>
        <v>0</v>
      </c>
      <c r="L14" s="10">
        <f t="shared" ref="L14:L28" si="3">K14/E14</f>
        <v>0</v>
      </c>
      <c r="M14" s="9">
        <v>79.650000000000006</v>
      </c>
      <c r="N14" s="15">
        <v>0.95</v>
      </c>
    </row>
    <row r="15" spans="1:14" s="11" customFormat="1" ht="26.4" x14ac:dyDescent="0.25">
      <c r="A15" s="21" t="str">
        <f>'1'!A15</f>
        <v>Logistica y Cadenas de Suministro</v>
      </c>
      <c r="B15" s="9" t="s">
        <v>49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>
        <f t="shared" si="0"/>
        <v>0.9285714285714286</v>
      </c>
      <c r="I15" s="9">
        <v>1</v>
      </c>
      <c r="J15" s="10">
        <f t="shared" si="2"/>
        <v>7.1428571428571425E-2</v>
      </c>
      <c r="K15" s="9">
        <v>0</v>
      </c>
      <c r="L15" s="10">
        <f t="shared" si="3"/>
        <v>0</v>
      </c>
      <c r="M15" s="9">
        <v>79</v>
      </c>
      <c r="N15" s="15">
        <v>0.83</v>
      </c>
    </row>
    <row r="16" spans="1:14" s="11" customFormat="1" ht="26.4" x14ac:dyDescent="0.25">
      <c r="A16" s="21" t="str">
        <f>'1'!A16</f>
        <v>Logistica y Cadenas de Suministro</v>
      </c>
      <c r="B16" s="9" t="s">
        <v>50</v>
      </c>
      <c r="C16" s="9" t="s">
        <v>43</v>
      </c>
      <c r="D16" s="9" t="str">
        <f>'1'!D16</f>
        <v>IIND</v>
      </c>
      <c r="E16" s="9">
        <v>14</v>
      </c>
      <c r="F16" s="9">
        <v>13</v>
      </c>
      <c r="G16" s="9"/>
      <c r="H16" s="10">
        <f t="shared" si="0"/>
        <v>0.9285714285714286</v>
      </c>
      <c r="I16" s="9">
        <v>1</v>
      </c>
      <c r="J16" s="10">
        <f t="shared" si="2"/>
        <v>7.1428571428571425E-2</v>
      </c>
      <c r="K16" s="9">
        <v>0</v>
      </c>
      <c r="L16" s="10">
        <f t="shared" si="3"/>
        <v>0</v>
      </c>
      <c r="M16" s="9">
        <v>79</v>
      </c>
      <c r="N16" s="15">
        <v>0.83</v>
      </c>
    </row>
    <row r="17" spans="1:14" s="11" customFormat="1" ht="26.4" x14ac:dyDescent="0.25">
      <c r="A17" s="21" t="s">
        <v>42</v>
      </c>
      <c r="B17" s="9" t="s">
        <v>49</v>
      </c>
      <c r="C17" s="9" t="str">
        <f>'1'!C17</f>
        <v>701-B</v>
      </c>
      <c r="D17" s="9" t="str">
        <f>'1'!D17</f>
        <v>IIND</v>
      </c>
      <c r="E17" s="9">
        <v>25</v>
      </c>
      <c r="F17" s="9">
        <v>25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87</v>
      </c>
      <c r="N17" s="15">
        <v>0.88</v>
      </c>
    </row>
    <row r="18" spans="1:14" s="11" customFormat="1" ht="26.4" x14ac:dyDescent="0.25">
      <c r="A18" s="21" t="s">
        <v>42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87</v>
      </c>
      <c r="N18" s="15">
        <v>0.88</v>
      </c>
    </row>
    <row r="19" spans="1:14" s="11" customFormat="1" ht="26.4" x14ac:dyDescent="0.25">
      <c r="A19" s="21" t="s">
        <v>45</v>
      </c>
      <c r="B19" s="9" t="s">
        <v>48</v>
      </c>
      <c r="C19" s="9" t="s">
        <v>44</v>
      </c>
      <c r="D19" s="9" t="s">
        <v>33</v>
      </c>
      <c r="E19" s="9">
        <v>35</v>
      </c>
      <c r="F19" s="9">
        <v>35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0.69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129</v>
      </c>
      <c r="G28" s="17">
        <f>SUM(G14:G27)</f>
        <v>0</v>
      </c>
      <c r="H28" s="18">
        <f>SUM(F28:G28)/E28</f>
        <v>0.96992481203007519</v>
      </c>
      <c r="I28" s="17">
        <f t="shared" si="1"/>
        <v>4</v>
      </c>
      <c r="J28" s="18">
        <f t="shared" si="2"/>
        <v>3.007518796992481E-2</v>
      </c>
      <c r="K28" s="17">
        <f>SUM(K14:K27)</f>
        <v>0</v>
      </c>
      <c r="L28" s="18">
        <f t="shared" si="3"/>
        <v>0</v>
      </c>
      <c r="M28" s="17">
        <f>AVERAGE(M14:M27)</f>
        <v>83.941666666666663</v>
      </c>
      <c r="N28" s="19">
        <f>AVERAGE(N14:N27)</f>
        <v>0.84333333333333338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MIA. PEDRO JACOME ONOFRE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38" t="str">
        <f>'1'!L8</f>
        <v>SEP22-ENE23</v>
      </c>
      <c r="M8" s="38"/>
      <c r="N8" s="38"/>
    </row>
    <row r="10" spans="1:14" x14ac:dyDescent="0.25">
      <c r="A10" s="4" t="s">
        <v>8</v>
      </c>
      <c r="B10" s="38" t="str">
        <f>'1'!B10</f>
        <v>MIA. PEDRO JACOME ONOFRE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9" t="s">
        <v>40</v>
      </c>
      <c r="B14" s="9" t="s">
        <v>51</v>
      </c>
      <c r="C14" s="9" t="s">
        <v>41</v>
      </c>
      <c r="D14" s="9" t="str">
        <f>'1'!D14</f>
        <v>IIND</v>
      </c>
      <c r="E14" s="9">
        <v>20</v>
      </c>
      <c r="F14" s="9">
        <v>17</v>
      </c>
      <c r="G14" s="9"/>
      <c r="H14" s="10">
        <v>0.85</v>
      </c>
      <c r="I14" s="9">
        <v>3</v>
      </c>
      <c r="J14" s="10">
        <v>0.15</v>
      </c>
      <c r="K14" s="9">
        <v>0</v>
      </c>
      <c r="L14" s="10">
        <v>0</v>
      </c>
      <c r="M14" s="9">
        <v>77</v>
      </c>
      <c r="N14" s="15">
        <v>1</v>
      </c>
    </row>
    <row r="15" spans="1:14" s="11" customFormat="1" ht="26.4" x14ac:dyDescent="0.25">
      <c r="A15" s="9" t="s">
        <v>42</v>
      </c>
      <c r="B15" s="9" t="s">
        <v>51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82</v>
      </c>
      <c r="N15" s="15">
        <v>0.71499999999999997</v>
      </c>
    </row>
    <row r="16" spans="1:14" s="11" customFormat="1" ht="26.4" x14ac:dyDescent="0.25">
      <c r="A16" s="9" t="s">
        <v>42</v>
      </c>
      <c r="B16" s="9" t="s">
        <v>51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87.5</v>
      </c>
      <c r="N16" s="15">
        <v>0.52</v>
      </c>
    </row>
    <row r="17" spans="1:14" s="11" customFormat="1" ht="26.4" x14ac:dyDescent="0.25">
      <c r="A17" s="9" t="s">
        <v>45</v>
      </c>
      <c r="B17" s="9" t="s">
        <v>51</v>
      </c>
      <c r="C17" s="9" t="s">
        <v>44</v>
      </c>
      <c r="D17" s="9" t="s">
        <v>33</v>
      </c>
      <c r="E17" s="9">
        <v>35</v>
      </c>
      <c r="F17" s="9">
        <v>35</v>
      </c>
      <c r="G17" s="9"/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87</v>
      </c>
      <c r="N17" s="15">
        <v>0.51500000000000001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23">
        <f>SUM(E14:E27)</f>
        <v>94</v>
      </c>
      <c r="F28" s="23">
        <f>SUM(F14:F27)</f>
        <v>91</v>
      </c>
      <c r="G28" s="23">
        <f>SUM(G14:G27)</f>
        <v>0</v>
      </c>
      <c r="H28" s="24">
        <f>SUM(F28:G28)/E28</f>
        <v>0.96808510638297873</v>
      </c>
      <c r="I28" s="23">
        <f t="shared" ref="I28" si="0">(E28-SUM(F28:G28))-K28</f>
        <v>3</v>
      </c>
      <c r="J28" s="24">
        <f t="shared" ref="J28" si="1">I28/E28</f>
        <v>3.1914893617021274E-2</v>
      </c>
      <c r="K28" s="23">
        <f>SUM(K14:K27)</f>
        <v>0</v>
      </c>
      <c r="L28" s="24">
        <f t="shared" ref="L28" si="2">K28/E28</f>
        <v>0</v>
      </c>
      <c r="M28" s="23">
        <f>AVERAGE(M14:M27)</f>
        <v>83.375</v>
      </c>
      <c r="N28" s="25">
        <f>AVERAGE(N14:N27)</f>
        <v>0.6875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39</v>
      </c>
      <c r="C33" s="41"/>
      <c r="D33" s="41"/>
      <c r="G33" s="26" t="s">
        <v>38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MIA. PEDRO JACOME ONOFRE</v>
      </c>
      <c r="C37" s="44"/>
      <c r="D37" s="44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2023-01-22T20:30:06Z</dcterms:modified>
  <cp:category/>
  <cp:contentStatus/>
</cp:coreProperties>
</file>