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FC6DF5B4-0AD9-47D8-99AE-D8F842D0383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GESTION DE RES" sheetId="1" r:id="rId1"/>
    <sheet name="CUENCAS" sheetId="3" r:id="rId2"/>
    <sheet name="PROB Y ESTAD 2A" sheetId="4" r:id="rId3"/>
    <sheet name="PROB Y EST 2B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5" l="1"/>
  <c r="L54" i="4"/>
  <c r="L53" i="4"/>
  <c r="L55" i="4"/>
  <c r="J54" i="4"/>
  <c r="K54" i="4"/>
  <c r="L55" i="5"/>
  <c r="L59" i="5" l="1"/>
  <c r="L53" i="5"/>
  <c r="L59" i="4"/>
  <c r="L59" i="3"/>
  <c r="L53" i="3"/>
  <c r="K59" i="1"/>
  <c r="K53" i="1"/>
  <c r="K59" i="5" l="1"/>
  <c r="K59" i="4"/>
  <c r="K59" i="3"/>
  <c r="J56" i="5" l="1"/>
  <c r="K56" i="5"/>
  <c r="K60" i="5" s="1"/>
  <c r="J59" i="5" l="1"/>
  <c r="J60" i="5" s="1"/>
  <c r="J59" i="3"/>
  <c r="J59" i="1"/>
  <c r="J55" i="1"/>
  <c r="Q9" i="3" l="1"/>
  <c r="K55" i="3"/>
  <c r="L55" i="3"/>
  <c r="M55" i="3"/>
  <c r="N55" i="3"/>
  <c r="O55" i="3"/>
  <c r="P55" i="3"/>
  <c r="J55" i="3"/>
  <c r="K54" i="3"/>
  <c r="M54" i="3"/>
  <c r="N54" i="3"/>
  <c r="O54" i="3"/>
  <c r="P54" i="3"/>
  <c r="J54" i="3"/>
  <c r="Q34" i="4" l="1"/>
  <c r="Q32" i="4"/>
  <c r="Q30" i="4"/>
  <c r="Q28" i="4"/>
  <c r="Q27" i="4"/>
  <c r="Q29" i="4"/>
  <c r="Q31" i="4"/>
  <c r="Q33" i="4"/>
  <c r="Q35" i="4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60" i="5"/>
  <c r="P55" i="5"/>
  <c r="P58" i="5" s="1"/>
  <c r="O55" i="5"/>
  <c r="N55" i="5"/>
  <c r="M55" i="5"/>
  <c r="K55" i="5"/>
  <c r="J55" i="5"/>
  <c r="P54" i="5"/>
  <c r="P57" i="5" s="1"/>
  <c r="O54" i="5"/>
  <c r="N54" i="5"/>
  <c r="M54" i="5"/>
  <c r="M57" i="5" s="1"/>
  <c r="L57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60" i="4"/>
  <c r="K56" i="4"/>
  <c r="K60" i="4" s="1"/>
  <c r="J56" i="4"/>
  <c r="P55" i="4"/>
  <c r="O55" i="4"/>
  <c r="N55" i="4"/>
  <c r="M55" i="4"/>
  <c r="K55" i="4"/>
  <c r="J55" i="4"/>
  <c r="P54" i="4"/>
  <c r="O54" i="4"/>
  <c r="O57" i="4" s="1"/>
  <c r="N54" i="4"/>
  <c r="N57" i="4" s="1"/>
  <c r="M54" i="4"/>
  <c r="M57" i="4" s="1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Q9" i="4"/>
  <c r="P56" i="3"/>
  <c r="P58" i="3" s="1"/>
  <c r="O56" i="3"/>
  <c r="N56" i="3"/>
  <c r="N57" i="3" s="1"/>
  <c r="M56" i="3"/>
  <c r="M57" i="3" s="1"/>
  <c r="K56" i="3"/>
  <c r="J56" i="3"/>
  <c r="O58" i="3"/>
  <c r="L58" i="3"/>
  <c r="P57" i="3"/>
  <c r="O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16" i="3"/>
  <c r="Q27" i="3"/>
  <c r="Q26" i="3"/>
  <c r="Q25" i="3"/>
  <c r="Q24" i="3"/>
  <c r="Q23" i="3"/>
  <c r="Q22" i="3"/>
  <c r="Q21" i="3"/>
  <c r="Q20" i="3"/>
  <c r="Q19" i="3"/>
  <c r="Q18" i="3"/>
  <c r="Q17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3" l="1"/>
  <c r="K57" i="4"/>
  <c r="O57" i="5"/>
  <c r="O57" i="6"/>
  <c r="P58" i="6"/>
  <c r="N57" i="5"/>
  <c r="N58" i="3"/>
  <c r="L57" i="4"/>
  <c r="P57" i="6"/>
  <c r="K58" i="6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K57" i="6"/>
  <c r="L58" i="6"/>
  <c r="J60" i="3"/>
  <c r="J57" i="3"/>
  <c r="J58" i="3"/>
  <c r="K58" i="3"/>
  <c r="K60" i="3"/>
  <c r="L57" i="3"/>
  <c r="L60" i="3"/>
  <c r="P57" i="4"/>
  <c r="N58" i="5"/>
  <c r="L57" i="6"/>
  <c r="L58" i="5"/>
  <c r="Q56" i="5"/>
  <c r="L58" i="4"/>
  <c r="N58" i="4"/>
  <c r="P58" i="4"/>
  <c r="K57" i="3"/>
  <c r="K58" i="4"/>
  <c r="M58" i="4"/>
  <c r="O58" i="4"/>
  <c r="Q56" i="4"/>
  <c r="K58" i="5"/>
  <c r="M58" i="5"/>
  <c r="O58" i="5"/>
  <c r="J58" i="5"/>
  <c r="Q56" i="3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4" i="3"/>
  <c r="Q55" i="3"/>
  <c r="Q58" i="3" s="1"/>
  <c r="K60" i="1"/>
  <c r="L56" i="1"/>
  <c r="M56" i="1"/>
  <c r="N56" i="1"/>
  <c r="O56" i="1"/>
  <c r="P56" i="1"/>
  <c r="J56" i="1"/>
  <c r="J60" i="1" s="1"/>
  <c r="Q53" i="1"/>
  <c r="K55" i="1"/>
  <c r="L55" i="1"/>
  <c r="M55" i="1"/>
  <c r="N55" i="1"/>
  <c r="O55" i="1"/>
  <c r="P55" i="1"/>
  <c r="L54" i="1"/>
  <c r="M54" i="1"/>
  <c r="N54" i="1"/>
  <c r="O54" i="1"/>
  <c r="P54" i="1"/>
  <c r="J54" i="1"/>
  <c r="Q57" i="4" l="1"/>
  <c r="Q57" i="5"/>
  <c r="Q58" i="4"/>
  <c r="Q57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<sst xmlns="http://schemas.openxmlformats.org/spreadsheetml/2006/main" count="233" uniqueCount="129">
  <si>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</si>
  <si>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</si>
  <si>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</si>
  <si>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</si>
  <si>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</si>
  <si>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</si>
  <si>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</si>
  <si>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</si>
  <si>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</si>
  <si>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</si>
  <si>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</si>
  <si>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</si>
  <si>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</si>
  <si>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</si>
  <si>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</si>
  <si>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</si>
  <si>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</si>
  <si>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</si>
  <si>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</si>
  <si>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</si>
  <si>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</si>
  <si>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</si>
  <si>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</si>
  <si>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</si>
  <si>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</si>
  <si>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CHAPOL VENTURA LUIS YAHIR</t>
  </si>
  <si>
    <t>CHAVEZ ALEJO KARINA</t>
  </si>
  <si>
    <t>DOMINGUEZ MARCIAL ANGIE MADAI</t>
  </si>
  <si>
    <t>GAPI FARARONI DIANA JACQUELYNE</t>
  </si>
  <si>
    <t>HERNANDEZ ANTEMATE ROSA MARIA</t>
  </si>
  <si>
    <t>GIL MONTAN ERICK JOEL</t>
  </si>
  <si>
    <t>GOMEZ HERNANDEZ MELANIE</t>
  </si>
  <si>
    <t>JIMENEZ TENORIO JORGE ANTONIO</t>
  </si>
  <si>
    <t>LUCHO DOMINGUEZ INGRID  ILIANA</t>
  </si>
  <si>
    <t>MALAGA BUSTAMANTE CARLOS</t>
  </si>
  <si>
    <t>NUÑEZ CHAGALA JENNIFER</t>
  </si>
  <si>
    <t>OLEA MIROS OSCAR ALBERTO</t>
  </si>
  <si>
    <t>ORTEGA LOZADA EDGAR ANTONIO</t>
  </si>
  <si>
    <t>QUINTANAR REYES ANGEL KALEB</t>
  </si>
  <si>
    <t>RUIZ SUAREZ SAEL</t>
  </si>
  <si>
    <t>SANCHEZ GARCIA MARLA IVETTE</t>
  </si>
  <si>
    <t>ZACARIAS ALVAREZ DAVID ENRIQUE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</si>
  <si>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</si>
  <si>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</si>
  <si>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</si>
  <si>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</si>
  <si>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</si>
  <si>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</si>
  <si>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</si>
  <si>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</si>
  <si>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</si>
  <si>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MARTINEZ ANTEMATE JOHANA ITZEL</t>
  </si>
  <si>
    <t>MAYO ZAPOT DAVID</t>
  </si>
  <si>
    <t>MORALES   DAVID  LEZLIE AMERICA</t>
  </si>
  <si>
    <t>ORTIZ   CAPI  AISLINN</t>
  </si>
  <si>
    <t>ROSAS   TOTO  DIANA ITZEL</t>
  </si>
  <si>
    <t>SINACA   MONTIEL  ANAID</t>
  </si>
  <si>
    <t>SOSA   DOMINGUEZ  DONAJI GUADALUPE</t>
  </si>
  <si>
    <t>SUAREZ  MEDINA  ARTURO EMMANUEL</t>
  </si>
  <si>
    <t>FLORES   CERVANTES  ANA LUISA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</si>
  <si>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</si>
  <si>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</si>
  <si>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</si>
  <si>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</si>
  <si>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</si>
  <si>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</si>
  <si>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</si>
  <si>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</si>
  <si>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Chontal Muñoz Carlos Manuel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</si>
  <si>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</si>
  <si>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</si>
  <si>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</si>
  <si>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</si>
  <si>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</si>
  <si>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</si>
  <si>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</si>
  <si>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</si>
  <si>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</si>
  <si>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</si>
  <si>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</si>
  <si>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</si>
  <si>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</si>
  <si>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</si>
  <si>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</si>
  <si>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</si>
  <si>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</si>
  <si>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</si>
  <si>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</si>
  <si>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</si>
  <si>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</si>
  <si>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</si>
  <si>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</si>
  <si>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</si>
  <si>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</si>
  <si>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</si>
  <si>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</si>
  <si>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</si>
  <si>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</si>
  <si>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</si>
  <si>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</si>
  <si>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</si>
  <si>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</si>
  <si>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</si>
  <si>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</si>
  <si>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</si>
  <si>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</si>
  <si>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</si>
  <si>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Meza Catellanos Karla Estefania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</si>
  <si>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</si>
  <si>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</si>
  <si>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</si>
  <si>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</si>
  <si>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</si>
  <si>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</si>
  <si>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</si>
  <si>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</si>
  <si>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</si>
  <si>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</si>
  <si>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GESTIÓN DE RESIDUOS</t>
  </si>
  <si>
    <t>FEB  JULIO 2023</t>
  </si>
  <si>
    <t>ERASTO DEL ANGEL PEREZ</t>
  </si>
  <si>
    <t>606A</t>
  </si>
  <si>
    <t>806A</t>
  </si>
  <si>
    <t>PROBABILIDAD Y ESTADISTICA AMBIENTAL</t>
  </si>
  <si>
    <t>FEB JULIO 2023</t>
  </si>
  <si>
    <t>206B</t>
  </si>
  <si>
    <t>206A</t>
  </si>
  <si>
    <t>MANEJO INTEGRADO DE CUENCAS</t>
  </si>
  <si>
    <t>Mexicano Gonzalez Isabela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</si>
</sst>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9" fontId="0" fillId="0" borderId="0" xfId="1" applyFont="1"/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8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85" zoomScaleNormal="100" workbookViewId="0">
      <selection activeCell="K15" sqref="K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118</v>
      </c>
      <c r="E4" s="39"/>
      <c r="F4" s="39"/>
      <c r="G4" s="39"/>
      <c r="I4" t="s">
        <v>1</v>
      </c>
      <c r="J4" s="40" t="s">
        <v>121</v>
      </c>
      <c r="K4" s="40"/>
      <c r="M4" t="s">
        <v>2</v>
      </c>
      <c r="N4" s="41">
        <v>45009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119</v>
      </c>
      <c r="E6" s="40"/>
      <c r="F6" s="40"/>
      <c r="G6" s="40"/>
      <c r="I6" s="32" t="s">
        <v>22</v>
      </c>
      <c r="J6" s="32"/>
      <c r="K6" s="33" t="s">
        <v>120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6" t="s">
        <v>24</v>
      </c>
      <c r="E9" s="47"/>
      <c r="F9" s="47"/>
      <c r="G9" s="47"/>
      <c r="H9" s="47"/>
      <c r="I9" s="48"/>
      <c r="J9" s="20">
        <v>85</v>
      </c>
      <c r="K9" s="28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s="6"/>
      <c r="D10" s="46" t="s">
        <v>25</v>
      </c>
      <c r="E10" s="47"/>
      <c r="F10" s="47"/>
      <c r="G10" s="47"/>
      <c r="H10" s="47"/>
      <c r="I10" s="48"/>
      <c r="J10" s="20">
        <v>80</v>
      </c>
      <c r="K10" s="28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s="6"/>
      <c r="D11" s="43" t="s">
        <v>26</v>
      </c>
      <c r="E11" s="44"/>
      <c r="F11" s="44"/>
      <c r="G11" s="44"/>
      <c r="H11" s="44"/>
      <c r="I11" s="45"/>
      <c r="J11" s="20">
        <v>85</v>
      </c>
      <c r="K11" s="28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</v>
      </c>
    </row>
    <row r="12" spans="2:18" x14ac:dyDescent="0.25">
      <c r="B12" s="6">
        <f t="shared" si="1"/>
        <v>4</v>
      </c>
      <c r="C12" s="6"/>
      <c r="D12" s="43" t="s">
        <v>27</v>
      </c>
      <c r="E12" s="44"/>
      <c r="F12" s="44"/>
      <c r="G12" s="44"/>
      <c r="H12" s="44"/>
      <c r="I12" s="45"/>
      <c r="J12" s="20">
        <v>80</v>
      </c>
      <c r="K12" s="28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6"/>
      <c r="D13" s="43" t="s">
        <v>28</v>
      </c>
      <c r="E13" s="44"/>
      <c r="F13" s="44"/>
      <c r="G13" s="44"/>
      <c r="H13" s="44"/>
      <c r="I13" s="45"/>
      <c r="J13" s="20">
        <v>88</v>
      </c>
      <c r="K13" s="28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26.857142857142858</v>
      </c>
    </row>
    <row r="14" spans="2:18" x14ac:dyDescent="0.25">
      <c r="B14" s="6">
        <f t="shared" si="1"/>
        <v>6</v>
      </c>
      <c r="C14" s="6"/>
      <c r="D14" s="43" t="s">
        <v>29</v>
      </c>
      <c r="E14" s="44"/>
      <c r="F14" s="44"/>
      <c r="G14" s="44"/>
      <c r="H14" s="44"/>
      <c r="I14" s="45"/>
      <c r="J14" s="20">
        <v>90</v>
      </c>
      <c r="K14" s="28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26.428571428571427</v>
      </c>
    </row>
    <row r="15" spans="2:18" x14ac:dyDescent="0.25">
      <c r="B15" s="6">
        <f t="shared" si="1"/>
        <v>7</v>
      </c>
      <c r="C15" s="6"/>
      <c r="D15" s="43" t="s">
        <v>30</v>
      </c>
      <c r="E15" s="44"/>
      <c r="F15" s="44"/>
      <c r="G15" s="44"/>
      <c r="H15" s="44"/>
      <c r="I15" s="45"/>
      <c r="J15" s="20">
        <v>80</v>
      </c>
      <c r="K15" s="28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6"/>
      <c r="D16" s="46" t="s">
        <v>31</v>
      </c>
      <c r="E16" s="47"/>
      <c r="F16" s="47"/>
      <c r="G16" s="47"/>
      <c r="H16" s="47"/>
      <c r="I16" s="48"/>
      <c r="J16" s="20">
        <v>80</v>
      </c>
      <c r="K16" s="28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s="6"/>
      <c r="D17" s="43" t="s">
        <v>32</v>
      </c>
      <c r="E17" s="44"/>
      <c r="F17" s="44"/>
      <c r="G17" s="44"/>
      <c r="H17" s="44"/>
      <c r="I17" s="45"/>
      <c r="J17" s="20">
        <v>80</v>
      </c>
      <c r="K17" s="28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5">
      <c r="B18" s="6">
        <f t="shared" si="1"/>
        <v>10</v>
      </c>
      <c r="C18" s="6"/>
      <c r="D18" s="43" t="s">
        <v>33</v>
      </c>
      <c r="E18" s="44"/>
      <c r="F18" s="44"/>
      <c r="G18" s="44"/>
      <c r="H18" s="44"/>
      <c r="I18" s="45"/>
      <c r="J18" s="20">
        <v>80</v>
      </c>
      <c r="K18" s="28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s="6"/>
      <c r="D19" s="43" t="s">
        <v>34</v>
      </c>
      <c r="E19" s="44"/>
      <c r="F19" s="44"/>
      <c r="G19" s="44"/>
      <c r="H19" s="44"/>
      <c r="I19" s="45"/>
      <c r="J19" s="20">
        <v>90</v>
      </c>
      <c r="K19" s="28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x14ac:dyDescent="0.25">
      <c r="B20" s="6">
        <f t="shared" si="1"/>
        <v>12</v>
      </c>
      <c r="C20" s="6"/>
      <c r="D20" s="43" t="s">
        <v>35</v>
      </c>
      <c r="E20" s="44"/>
      <c r="F20" s="44"/>
      <c r="G20" s="44"/>
      <c r="H20" s="44"/>
      <c r="I20" s="45"/>
      <c r="J20" s="20">
        <v>80</v>
      </c>
      <c r="K20" s="28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/>
      <c r="D21" s="46" t="s">
        <v>36</v>
      </c>
      <c r="E21" s="47"/>
      <c r="F21" s="47"/>
      <c r="G21" s="47"/>
      <c r="H21" s="47"/>
      <c r="I21" s="48"/>
      <c r="J21" s="20">
        <v>80</v>
      </c>
      <c r="K21" s="28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6"/>
      <c r="D22" s="43" t="s">
        <v>37</v>
      </c>
      <c r="E22" s="44"/>
      <c r="F22" s="44"/>
      <c r="G22" s="44"/>
      <c r="H22" s="44"/>
      <c r="I22" s="45"/>
      <c r="J22" s="20">
        <v>90</v>
      </c>
      <c r="K22" s="28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27.142857142857142</v>
      </c>
    </row>
    <row r="23" spans="2:17" x14ac:dyDescent="0.25">
      <c r="B23" s="6">
        <f t="shared" si="1"/>
        <v>15</v>
      </c>
      <c r="C23" s="6"/>
      <c r="D23" s="43" t="s">
        <v>38</v>
      </c>
      <c r="E23" s="44"/>
      <c r="F23" s="44"/>
      <c r="G23" s="44"/>
      <c r="H23" s="44"/>
      <c r="I23" s="45"/>
      <c r="J23" s="20">
        <v>80</v>
      </c>
      <c r="K23" s="28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25">
      <c r="B24" s="6">
        <f t="shared" si="1"/>
        <v>16</v>
      </c>
      <c r="C24" s="6"/>
      <c r="D24" s="43" t="s">
        <v>39</v>
      </c>
      <c r="E24" s="44"/>
      <c r="F24" s="44"/>
      <c r="G24" s="44"/>
      <c r="H24" s="44"/>
      <c r="I24" s="45"/>
      <c r="J24" s="20">
        <v>90</v>
      </c>
      <c r="K24" s="28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26.428571428571427</v>
      </c>
    </row>
    <row r="25" spans="2:17" x14ac:dyDescent="0.25">
      <c r="B25" s="6">
        <f t="shared" si="1"/>
        <v>17</v>
      </c>
      <c r="C25" s="6"/>
      <c r="D25" s="43" t="s">
        <v>40</v>
      </c>
      <c r="E25" s="44"/>
      <c r="F25" s="44"/>
      <c r="G25" s="44"/>
      <c r="H25" s="44"/>
      <c r="I25" s="45"/>
      <c r="J25" s="20">
        <v>90</v>
      </c>
      <c r="K25" s="28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26.428571428571427</v>
      </c>
    </row>
    <row r="26" spans="2:17" x14ac:dyDescent="0.25">
      <c r="B26" s="6">
        <f t="shared" si="1"/>
        <v>18</v>
      </c>
      <c r="C26" s="6"/>
      <c r="D26" s="43" t="s">
        <v>41</v>
      </c>
      <c r="E26" s="44"/>
      <c r="F26" s="44"/>
      <c r="G26" s="44"/>
      <c r="H26" s="44"/>
      <c r="I26" s="45"/>
      <c r="J26" s="20">
        <v>80</v>
      </c>
      <c r="K26" s="28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22.857142857142858</v>
      </c>
    </row>
    <row r="27" spans="2:17" x14ac:dyDescent="0.25">
      <c r="B27" s="6">
        <f t="shared" si="1"/>
        <v>19</v>
      </c>
      <c r="C27" s="6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51"/>
      <c r="E53" s="52"/>
      <c r="F53" s="52"/>
      <c r="G53" s="52"/>
      <c r="H53" s="52"/>
      <c r="I53" s="53"/>
      <c r="J53" s="3"/>
      <c r="K53" s="3">
        <f>SUM(K9:K26)/18</f>
        <v>70.555555555555557</v>
      </c>
      <c r="L53" s="3"/>
      <c r="M53" s="3"/>
      <c r="N53" s="3"/>
      <c r="O53" s="3"/>
      <c r="P53" s="3"/>
      <c r="Q53" s="10">
        <f t="shared" si="2"/>
        <v>10.079365079365079</v>
      </c>
    </row>
    <row r="54" spans="2:17" x14ac:dyDescent="0.25">
      <c r="C54" s="32"/>
      <c r="D54" s="32"/>
      <c r="E54" s="1"/>
      <c r="H54" s="35" t="s">
        <v>19</v>
      </c>
      <c r="I54" s="35"/>
      <c r="J54" s="11">
        <f>COUNTIF(J9:J53,"&gt;=70")</f>
        <v>18</v>
      </c>
      <c r="K54" s="11">
        <v>14</v>
      </c>
      <c r="L54" s="11">
        <f t="shared" ref="K54:P54" si="3">COUNTIF(L9:L53,"&gt;=70")</f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32"/>
      <c r="D56" s="32"/>
      <c r="E56" s="32"/>
      <c r="H56" s="36" t="s">
        <v>21</v>
      </c>
      <c r="I56" s="36"/>
      <c r="J56" s="12">
        <f>COUNT(J9:J53)</f>
        <v>18</v>
      </c>
      <c r="K56" s="12">
        <v>18</v>
      </c>
      <c r="L56" s="12">
        <f t="shared" ref="K56:Q56" si="6">COUNT(L9:L53)</f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32"/>
      <c r="D57" s="32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0.77777777777777779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2"/>
      <c r="D58" s="32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0.22222222222222221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2"/>
      <c r="D59" s="32"/>
      <c r="E59" s="8"/>
      <c r="J59">
        <f>COUNTIF(J9:J53,"&gt;84")</f>
        <v>8</v>
      </c>
      <c r="K59">
        <f>COUNTIF(K9:K53,"&gt;70.5")</f>
        <v>15</v>
      </c>
    </row>
    <row r="60" spans="2:17" x14ac:dyDescent="0.25">
      <c r="C60" s="1"/>
      <c r="D60" s="1"/>
      <c r="E60" s="8"/>
      <c r="J60" s="23">
        <f>J59/J56</f>
        <v>0.44444444444444442</v>
      </c>
      <c r="K60" s="23">
        <f>K59/K56</f>
        <v>0.83333333333333337</v>
      </c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opLeftCell="A44" zoomScale="84" zoomScaleNormal="84" workbookViewId="0">
      <selection activeCell="M50" sqref="M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20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20" x14ac:dyDescent="0.25">
      <c r="C4" t="s">
        <v>0</v>
      </c>
      <c r="D4" s="39" t="s">
        <v>127</v>
      </c>
      <c r="E4" s="39"/>
      <c r="F4" s="39"/>
      <c r="G4" s="39"/>
      <c r="I4" t="s">
        <v>1</v>
      </c>
      <c r="J4" s="40" t="s">
        <v>122</v>
      </c>
      <c r="K4" s="40"/>
      <c r="M4" t="s">
        <v>2</v>
      </c>
      <c r="N4" s="41">
        <v>45009</v>
      </c>
      <c r="O4" s="4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0" t="s">
        <v>119</v>
      </c>
      <c r="E6" s="40"/>
      <c r="F6" s="40"/>
      <c r="G6" s="40"/>
      <c r="I6" s="32" t="s">
        <v>22</v>
      </c>
      <c r="J6" s="32"/>
      <c r="K6" s="33" t="s">
        <v>120</v>
      </c>
      <c r="L6" s="33"/>
      <c r="M6" s="33"/>
      <c r="N6" s="33"/>
      <c r="O6" s="33"/>
      <c r="P6" s="3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5.75" x14ac:dyDescent="0.25">
      <c r="B9" s="6">
        <v>1</v>
      </c>
      <c r="C9" s="6"/>
      <c r="D9" s="43" t="s">
        <v>42</v>
      </c>
      <c r="E9" s="44"/>
      <c r="F9" s="44"/>
      <c r="G9" s="44"/>
      <c r="H9" s="44"/>
      <c r="I9" s="45"/>
      <c r="J9" s="24">
        <v>85</v>
      </c>
      <c r="K9" s="29">
        <v>80</v>
      </c>
      <c r="L9" s="24">
        <v>100</v>
      </c>
      <c r="M9" s="25">
        <v>0</v>
      </c>
      <c r="N9" s="25">
        <v>0</v>
      </c>
      <c r="O9" s="25">
        <v>0</v>
      </c>
      <c r="P9" s="25">
        <v>0</v>
      </c>
      <c r="Q9" s="10">
        <f>SUM(J9:P9)/7</f>
        <v>37.857142857142854</v>
      </c>
    </row>
    <row r="10" spans="2:20" ht="15.75" x14ac:dyDescent="0.25">
      <c r="B10" s="6">
        <f>B9+1</f>
        <v>2</v>
      </c>
      <c r="C10" s="6"/>
      <c r="D10" s="43" t="s">
        <v>43</v>
      </c>
      <c r="E10" s="44"/>
      <c r="F10" s="44"/>
      <c r="G10" s="44"/>
      <c r="H10" s="44"/>
      <c r="I10" s="45"/>
      <c r="J10" s="24">
        <v>85</v>
      </c>
      <c r="K10" s="29">
        <v>80</v>
      </c>
      <c r="L10" s="24">
        <v>80</v>
      </c>
      <c r="M10" s="25">
        <v>0</v>
      </c>
      <c r="N10" s="25">
        <v>0</v>
      </c>
      <c r="O10" s="25">
        <v>0</v>
      </c>
      <c r="P10" s="25">
        <v>0</v>
      </c>
      <c r="Q10" s="10">
        <f t="shared" ref="Q10:Q48" si="0">SUM(J10:P10)/7</f>
        <v>35</v>
      </c>
    </row>
    <row r="11" spans="2:20" ht="15.75" x14ac:dyDescent="0.25">
      <c r="B11" s="6">
        <f t="shared" ref="B11:B53" si="1">B10+1</f>
        <v>3</v>
      </c>
      <c r="C11" s="6"/>
      <c r="D11" s="43" t="s">
        <v>44</v>
      </c>
      <c r="E11" s="44"/>
      <c r="F11" s="44"/>
      <c r="G11" s="44"/>
      <c r="H11" s="44"/>
      <c r="I11" s="45"/>
      <c r="J11" s="24">
        <v>100</v>
      </c>
      <c r="K11" s="29">
        <v>85</v>
      </c>
      <c r="L11" s="24">
        <v>100</v>
      </c>
      <c r="M11" s="25">
        <v>0</v>
      </c>
      <c r="N11" s="25">
        <v>0</v>
      </c>
      <c r="O11" s="25">
        <v>0</v>
      </c>
      <c r="P11" s="25">
        <v>0</v>
      </c>
      <c r="Q11" s="10">
        <f t="shared" si="0"/>
        <v>40.714285714285715</v>
      </c>
      <c r="T11" s="27"/>
    </row>
    <row r="12" spans="2:20" ht="15.75" x14ac:dyDescent="0.25">
      <c r="B12" s="6">
        <f t="shared" si="1"/>
        <v>4</v>
      </c>
      <c r="C12" s="6"/>
      <c r="D12" s="43" t="s">
        <v>45</v>
      </c>
      <c r="E12" s="44"/>
      <c r="F12" s="44"/>
      <c r="G12" s="44"/>
      <c r="H12" s="44"/>
      <c r="I12" s="45"/>
      <c r="J12" s="24">
        <v>70</v>
      </c>
      <c r="K12" s="29">
        <v>75</v>
      </c>
      <c r="L12" s="24">
        <v>100</v>
      </c>
      <c r="M12" s="25">
        <v>0</v>
      </c>
      <c r="N12" s="25">
        <v>0</v>
      </c>
      <c r="O12" s="25">
        <v>0</v>
      </c>
      <c r="P12" s="25">
        <v>0</v>
      </c>
      <c r="Q12" s="10">
        <f t="shared" si="0"/>
        <v>35</v>
      </c>
    </row>
    <row r="13" spans="2:20" ht="15.75" x14ac:dyDescent="0.25">
      <c r="B13" s="6">
        <f t="shared" si="1"/>
        <v>5</v>
      </c>
      <c r="C13" s="6"/>
      <c r="D13" s="43" t="s">
        <v>46</v>
      </c>
      <c r="E13" s="44"/>
      <c r="F13" s="44"/>
      <c r="G13" s="44"/>
      <c r="H13" s="44"/>
      <c r="I13" s="45"/>
      <c r="J13" s="24">
        <v>100</v>
      </c>
      <c r="K13" s="29">
        <v>80</v>
      </c>
      <c r="L13" s="24">
        <v>100</v>
      </c>
      <c r="M13" s="25">
        <v>0</v>
      </c>
      <c r="N13" s="25">
        <v>0</v>
      </c>
      <c r="O13" s="25">
        <v>0</v>
      </c>
      <c r="P13" s="25">
        <v>0</v>
      </c>
      <c r="Q13" s="10">
        <f t="shared" si="0"/>
        <v>40</v>
      </c>
    </row>
    <row r="14" spans="2:20" ht="15.75" x14ac:dyDescent="0.25">
      <c r="B14" s="6">
        <f t="shared" si="1"/>
        <v>6</v>
      </c>
      <c r="C14" s="6"/>
      <c r="D14" s="43" t="s">
        <v>47</v>
      </c>
      <c r="E14" s="44"/>
      <c r="F14" s="44"/>
      <c r="G14" s="44"/>
      <c r="H14" s="44"/>
      <c r="I14" s="45"/>
      <c r="J14" s="24">
        <v>100</v>
      </c>
      <c r="K14" s="29">
        <v>80</v>
      </c>
      <c r="L14" s="24">
        <v>100</v>
      </c>
      <c r="M14" s="25">
        <v>0</v>
      </c>
      <c r="N14" s="25">
        <v>0</v>
      </c>
      <c r="O14" s="25">
        <v>0</v>
      </c>
      <c r="P14" s="25">
        <v>0</v>
      </c>
      <c r="Q14" s="10">
        <f t="shared" si="0"/>
        <v>40</v>
      </c>
    </row>
    <row r="15" spans="2:20" ht="15.75" x14ac:dyDescent="0.25">
      <c r="B15" s="6">
        <f t="shared" si="1"/>
        <v>7</v>
      </c>
      <c r="C15" s="6"/>
      <c r="D15" s="43" t="s">
        <v>48</v>
      </c>
      <c r="E15" s="44"/>
      <c r="F15" s="44"/>
      <c r="G15" s="44"/>
      <c r="H15" s="44"/>
      <c r="I15" s="45"/>
      <c r="J15" s="24">
        <v>85</v>
      </c>
      <c r="K15" s="29">
        <v>80</v>
      </c>
      <c r="L15" s="24">
        <v>100</v>
      </c>
      <c r="M15" s="25">
        <v>0</v>
      </c>
      <c r="N15" s="25">
        <v>0</v>
      </c>
      <c r="O15" s="25">
        <v>0</v>
      </c>
      <c r="P15" s="25">
        <v>0</v>
      </c>
      <c r="Q15" s="10">
        <f t="shared" si="0"/>
        <v>37.857142857142854</v>
      </c>
    </row>
    <row r="16" spans="2:20" ht="15.75" x14ac:dyDescent="0.25">
      <c r="B16" s="6">
        <f t="shared" si="1"/>
        <v>8</v>
      </c>
      <c r="C16" s="6"/>
      <c r="D16" s="43" t="s">
        <v>59</v>
      </c>
      <c r="E16" s="44"/>
      <c r="F16" s="44"/>
      <c r="G16" s="44"/>
      <c r="H16" s="44"/>
      <c r="I16" s="45"/>
      <c r="J16" s="24">
        <v>94</v>
      </c>
      <c r="K16" s="29">
        <v>0</v>
      </c>
      <c r="L16" s="24">
        <v>70</v>
      </c>
      <c r="M16" s="25">
        <v>0</v>
      </c>
      <c r="N16" s="25">
        <v>0</v>
      </c>
      <c r="O16" s="25">
        <v>0</v>
      </c>
      <c r="P16" s="25">
        <v>0</v>
      </c>
      <c r="Q16" s="10">
        <f>SUM(J16:P16)/7</f>
        <v>23.428571428571427</v>
      </c>
    </row>
    <row r="17" spans="2:17" ht="15.75" x14ac:dyDescent="0.25">
      <c r="B17" s="6">
        <f t="shared" si="1"/>
        <v>9</v>
      </c>
      <c r="C17" s="6"/>
      <c r="D17" s="43" t="s">
        <v>49</v>
      </c>
      <c r="E17" s="44"/>
      <c r="F17" s="44"/>
      <c r="G17" s="44"/>
      <c r="H17" s="44"/>
      <c r="I17" s="45"/>
      <c r="J17" s="24">
        <v>80</v>
      </c>
      <c r="K17" s="29">
        <v>0</v>
      </c>
      <c r="L17" s="24">
        <v>70</v>
      </c>
      <c r="M17" s="25">
        <v>0</v>
      </c>
      <c r="N17" s="25">
        <v>0</v>
      </c>
      <c r="O17" s="25">
        <v>0</v>
      </c>
      <c r="P17" s="25">
        <v>0</v>
      </c>
      <c r="Q17" s="10">
        <f t="shared" si="0"/>
        <v>21.428571428571427</v>
      </c>
    </row>
    <row r="18" spans="2:17" ht="15.75" x14ac:dyDescent="0.25">
      <c r="B18" s="6">
        <f t="shared" si="1"/>
        <v>10</v>
      </c>
      <c r="C18" s="6"/>
      <c r="D18" s="43" t="s">
        <v>50</v>
      </c>
      <c r="E18" s="44"/>
      <c r="F18" s="44"/>
      <c r="G18" s="44"/>
      <c r="H18" s="44"/>
      <c r="I18" s="45"/>
      <c r="J18" s="24">
        <v>100</v>
      </c>
      <c r="K18" s="29">
        <v>80</v>
      </c>
      <c r="L18" s="24">
        <v>100</v>
      </c>
      <c r="M18" s="25">
        <v>0</v>
      </c>
      <c r="N18" s="25">
        <v>0</v>
      </c>
      <c r="O18" s="25">
        <v>0</v>
      </c>
      <c r="P18" s="25">
        <v>0</v>
      </c>
      <c r="Q18" s="10">
        <f t="shared" si="0"/>
        <v>40</v>
      </c>
    </row>
    <row r="19" spans="2:17" ht="15.75" x14ac:dyDescent="0.25">
      <c r="B19" s="6">
        <f t="shared" si="1"/>
        <v>11</v>
      </c>
      <c r="C19" s="6"/>
      <c r="D19" s="16" t="s">
        <v>51</v>
      </c>
      <c r="E19" s="17"/>
      <c r="F19" s="18"/>
      <c r="G19" s="18"/>
      <c r="H19" s="18"/>
      <c r="I19" s="19"/>
      <c r="J19" s="24">
        <v>85</v>
      </c>
      <c r="K19" s="29">
        <v>70</v>
      </c>
      <c r="L19" s="24">
        <v>70</v>
      </c>
      <c r="M19" s="25">
        <v>0</v>
      </c>
      <c r="N19" s="25">
        <v>0</v>
      </c>
      <c r="O19" s="25">
        <v>0</v>
      </c>
      <c r="P19" s="25">
        <v>0</v>
      </c>
      <c r="Q19" s="10">
        <f t="shared" si="0"/>
        <v>32.142857142857146</v>
      </c>
    </row>
    <row r="20" spans="2:17" ht="15.75" x14ac:dyDescent="0.25">
      <c r="B20" s="6">
        <f t="shared" si="1"/>
        <v>12</v>
      </c>
      <c r="C20" s="6"/>
      <c r="D20" s="46" t="s">
        <v>52</v>
      </c>
      <c r="E20" s="47"/>
      <c r="F20" s="47"/>
      <c r="G20" s="47"/>
      <c r="H20" s="47"/>
      <c r="I20" s="48"/>
      <c r="J20" s="24">
        <v>0</v>
      </c>
      <c r="K20" s="29">
        <v>0</v>
      </c>
      <c r="L20" s="24">
        <v>0</v>
      </c>
      <c r="M20" s="25">
        <v>0</v>
      </c>
      <c r="N20" s="25">
        <v>0</v>
      </c>
      <c r="O20" s="25">
        <v>0</v>
      </c>
      <c r="P20" s="25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43" t="s">
        <v>53</v>
      </c>
      <c r="E21" s="44"/>
      <c r="F21" s="44"/>
      <c r="G21" s="44"/>
      <c r="H21" s="44"/>
      <c r="I21" s="45"/>
      <c r="J21" s="24">
        <v>70</v>
      </c>
      <c r="K21" s="29">
        <v>70</v>
      </c>
      <c r="L21" s="24">
        <v>100</v>
      </c>
      <c r="M21" s="25">
        <v>0</v>
      </c>
      <c r="N21" s="25">
        <v>0</v>
      </c>
      <c r="O21" s="25">
        <v>0</v>
      </c>
      <c r="P21" s="25">
        <v>0</v>
      </c>
      <c r="Q21" s="10">
        <f t="shared" si="0"/>
        <v>34.285714285714285</v>
      </c>
    </row>
    <row r="22" spans="2:17" ht="15.75" x14ac:dyDescent="0.25">
      <c r="B22" s="6">
        <f t="shared" si="1"/>
        <v>14</v>
      </c>
      <c r="C22" s="6"/>
      <c r="D22" s="46" t="s">
        <v>36</v>
      </c>
      <c r="E22" s="47"/>
      <c r="F22" s="47"/>
      <c r="G22" s="47"/>
      <c r="H22" s="47"/>
      <c r="I22" s="48"/>
      <c r="J22" s="24">
        <v>75</v>
      </c>
      <c r="K22" s="29">
        <v>70</v>
      </c>
      <c r="L22" s="24">
        <v>0</v>
      </c>
      <c r="M22" s="25">
        <v>0</v>
      </c>
      <c r="N22" s="25">
        <v>0</v>
      </c>
      <c r="O22" s="25">
        <v>0</v>
      </c>
      <c r="P22" s="25">
        <v>0</v>
      </c>
      <c r="Q22" s="10">
        <f t="shared" si="0"/>
        <v>20.714285714285715</v>
      </c>
    </row>
    <row r="23" spans="2:17" ht="15.75" x14ac:dyDescent="0.25">
      <c r="B23" s="6">
        <f t="shared" si="1"/>
        <v>15</v>
      </c>
      <c r="C23" s="6"/>
      <c r="D23" s="43" t="s">
        <v>54</v>
      </c>
      <c r="E23" s="44"/>
      <c r="F23" s="44"/>
      <c r="G23" s="44"/>
      <c r="H23" s="44"/>
      <c r="I23" s="45"/>
      <c r="J23" s="24">
        <v>100</v>
      </c>
      <c r="K23" s="29">
        <v>80</v>
      </c>
      <c r="L23" s="24">
        <v>100</v>
      </c>
      <c r="M23" s="25">
        <v>0</v>
      </c>
      <c r="N23" s="25">
        <v>0</v>
      </c>
      <c r="O23" s="25">
        <v>0</v>
      </c>
      <c r="P23" s="25">
        <v>0</v>
      </c>
      <c r="Q23" s="10">
        <f t="shared" si="0"/>
        <v>40</v>
      </c>
    </row>
    <row r="24" spans="2:17" ht="15.75" x14ac:dyDescent="0.25">
      <c r="B24" s="6">
        <f t="shared" si="1"/>
        <v>16</v>
      </c>
      <c r="C24" s="6"/>
      <c r="D24" s="43" t="s">
        <v>55</v>
      </c>
      <c r="E24" s="44"/>
      <c r="F24" s="44"/>
      <c r="G24" s="44"/>
      <c r="H24" s="44"/>
      <c r="I24" s="45"/>
      <c r="J24" s="24">
        <v>85</v>
      </c>
      <c r="K24" s="29">
        <v>85</v>
      </c>
      <c r="L24" s="24">
        <v>100</v>
      </c>
      <c r="M24" s="25">
        <v>0</v>
      </c>
      <c r="N24" s="25">
        <v>0</v>
      </c>
      <c r="O24" s="25">
        <v>0</v>
      </c>
      <c r="P24" s="25">
        <v>0</v>
      </c>
      <c r="Q24" s="10">
        <f t="shared" si="0"/>
        <v>38.571428571428569</v>
      </c>
    </row>
    <row r="25" spans="2:17" ht="15.75" x14ac:dyDescent="0.25">
      <c r="B25" s="6">
        <f t="shared" si="1"/>
        <v>17</v>
      </c>
      <c r="C25" s="6"/>
      <c r="D25" s="43" t="s">
        <v>56</v>
      </c>
      <c r="E25" s="44"/>
      <c r="F25" s="44"/>
      <c r="G25" s="44"/>
      <c r="H25" s="44"/>
      <c r="I25" s="45"/>
      <c r="J25" s="24">
        <v>100</v>
      </c>
      <c r="K25" s="29">
        <v>80</v>
      </c>
      <c r="L25" s="24">
        <v>100</v>
      </c>
      <c r="M25" s="25">
        <v>0</v>
      </c>
      <c r="N25" s="25">
        <v>0</v>
      </c>
      <c r="O25" s="25">
        <v>0</v>
      </c>
      <c r="P25" s="25">
        <v>0</v>
      </c>
      <c r="Q25" s="10">
        <f t="shared" si="0"/>
        <v>40</v>
      </c>
    </row>
    <row r="26" spans="2:17" ht="15.75" x14ac:dyDescent="0.25">
      <c r="B26" s="6">
        <f t="shared" si="1"/>
        <v>18</v>
      </c>
      <c r="C26" s="6"/>
      <c r="D26" s="43" t="s">
        <v>57</v>
      </c>
      <c r="E26" s="44"/>
      <c r="F26" s="44"/>
      <c r="G26" s="44"/>
      <c r="H26" s="44"/>
      <c r="I26" s="45"/>
      <c r="J26" s="24">
        <v>85</v>
      </c>
      <c r="K26" s="29">
        <v>0</v>
      </c>
      <c r="L26" s="24">
        <v>80</v>
      </c>
      <c r="M26" s="25">
        <v>0</v>
      </c>
      <c r="N26" s="25">
        <v>0</v>
      </c>
      <c r="O26" s="25">
        <v>0</v>
      </c>
      <c r="P26" s="25">
        <v>0</v>
      </c>
      <c r="Q26" s="10">
        <f t="shared" si="0"/>
        <v>23.571428571428573</v>
      </c>
    </row>
    <row r="27" spans="2:17" ht="16.5" thickBot="1" x14ac:dyDescent="0.3">
      <c r="B27" s="6">
        <f t="shared" si="1"/>
        <v>19</v>
      </c>
      <c r="C27" s="6"/>
      <c r="D27" s="43" t="s">
        <v>58</v>
      </c>
      <c r="E27" s="44"/>
      <c r="F27" s="44"/>
      <c r="G27" s="44"/>
      <c r="H27" s="44"/>
      <c r="I27" s="45"/>
      <c r="J27" s="24">
        <v>90</v>
      </c>
      <c r="K27" s="26">
        <v>80</v>
      </c>
      <c r="L27" s="22">
        <v>100</v>
      </c>
      <c r="M27" s="25">
        <v>0</v>
      </c>
      <c r="N27" s="25">
        <v>0</v>
      </c>
      <c r="O27" s="25">
        <v>0</v>
      </c>
      <c r="P27" s="25">
        <v>0</v>
      </c>
      <c r="Q27" s="10">
        <f t="shared" si="0"/>
        <v>38.571428571428569</v>
      </c>
    </row>
    <row r="28" spans="2:17" x14ac:dyDescent="0.25">
      <c r="B28" s="6">
        <f t="shared" si="1"/>
        <v>20</v>
      </c>
      <c r="C28" s="6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>
        <f>SUM(L9:L27)/19</f>
        <v>82.631578947368425</v>
      </c>
      <c r="M53" s="3"/>
      <c r="N53" s="3"/>
      <c r="O53" s="3"/>
      <c r="P53" s="3"/>
      <c r="Q53" s="10">
        <f t="shared" si="2"/>
        <v>11.80451127819549</v>
      </c>
    </row>
    <row r="54" spans="2:17" x14ac:dyDescent="0.25">
      <c r="C54" s="32"/>
      <c r="D54" s="32"/>
      <c r="E54" s="1"/>
      <c r="H54" s="35" t="s">
        <v>19</v>
      </c>
      <c r="I54" s="35"/>
      <c r="J54" s="11">
        <f>COUNTIF(J9:J53,"&gt;=70")</f>
        <v>18</v>
      </c>
      <c r="K54" s="11">
        <f t="shared" ref="K54:P54" si="3">COUNTIF(K9:K53,"&gt;=70")</f>
        <v>15</v>
      </c>
      <c r="L54" s="11"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32"/>
      <c r="D55" s="32"/>
      <c r="E55" s="8"/>
      <c r="H55" s="36" t="s">
        <v>20</v>
      </c>
      <c r="I55" s="36"/>
      <c r="J55" s="12">
        <f>COUNTIF(J9:J53,"&lt;70")</f>
        <v>1</v>
      </c>
      <c r="K55" s="12">
        <f t="shared" ref="K55:P55" si="4">COUNTIF(K9:K53,"&lt;70")</f>
        <v>4</v>
      </c>
      <c r="L55" s="12">
        <f t="shared" si="4"/>
        <v>2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ref="Q55" si="5">COUNTIF(Q9:Q53,"&lt;70")</f>
        <v>45</v>
      </c>
    </row>
    <row r="56" spans="2:17" x14ac:dyDescent="0.25">
      <c r="C56" s="32"/>
      <c r="D56" s="32"/>
      <c r="E56" s="32"/>
      <c r="H56" s="36" t="s">
        <v>21</v>
      </c>
      <c r="I56" s="36"/>
      <c r="J56" s="12">
        <f t="shared" ref="J56:Q56" si="6">COUNT(J9:J53)</f>
        <v>19</v>
      </c>
      <c r="K56" s="12">
        <f t="shared" si="6"/>
        <v>19</v>
      </c>
      <c r="L56" s="12"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32"/>
      <c r="D57" s="32"/>
      <c r="E57" s="1"/>
      <c r="H57" s="37" t="s">
        <v>16</v>
      </c>
      <c r="I57" s="37"/>
      <c r="J57" s="13">
        <f>J54/J56</f>
        <v>0.94736842105263153</v>
      </c>
      <c r="K57" s="14">
        <f t="shared" ref="K57:Q57" si="7">K54/K56</f>
        <v>0.78947368421052633</v>
      </c>
      <c r="L57" s="14">
        <f t="shared" si="7"/>
        <v>0.89473684210526316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2"/>
      <c r="D58" s="32"/>
      <c r="E58" s="1"/>
      <c r="H58" s="37" t="s">
        <v>17</v>
      </c>
      <c r="I58" s="37"/>
      <c r="J58" s="13">
        <f>J55/J56</f>
        <v>5.2631578947368418E-2</v>
      </c>
      <c r="K58" s="13">
        <f t="shared" ref="K58:Q58" si="8">K55/K56</f>
        <v>0.21052631578947367</v>
      </c>
      <c r="L58" s="14">
        <f t="shared" si="8"/>
        <v>0.10526315789473684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2"/>
      <c r="D59" s="32"/>
      <c r="E59" s="8"/>
      <c r="J59">
        <f>COUNTIF(J9:J53,"&gt;83.6")</f>
        <v>14</v>
      </c>
      <c r="K59">
        <f>COUNTIF(K9:K53,"&gt;61.8")</f>
        <v>15</v>
      </c>
      <c r="L59">
        <f>COUNTIF(L9:L53,"&gt;82.6")</f>
        <v>13</v>
      </c>
    </row>
    <row r="60" spans="2:17" x14ac:dyDescent="0.25">
      <c r="C60" s="1"/>
      <c r="D60" s="1"/>
      <c r="E60" s="8"/>
      <c r="J60" s="23">
        <f>J59/J56</f>
        <v>0.73684210526315785</v>
      </c>
      <c r="K60" s="23">
        <f>K59/K56</f>
        <v>0.78947368421052633</v>
      </c>
      <c r="L60" s="23">
        <f>L59/L56</f>
        <v>0.68421052631578949</v>
      </c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14:I14"/>
    <mergeCell ref="D15:I15"/>
    <mergeCell ref="D17:I17"/>
    <mergeCell ref="D18:I18"/>
    <mergeCell ref="D20:I20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3" zoomScale="85" zoomScaleNormal="85" workbookViewId="0">
      <selection activeCell="M51" sqref="M5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123</v>
      </c>
      <c r="E4" s="39"/>
      <c r="F4" s="39"/>
      <c r="G4" s="39"/>
      <c r="I4" t="s">
        <v>1</v>
      </c>
      <c r="J4" s="57" t="s">
        <v>126</v>
      </c>
      <c r="K4" s="57"/>
      <c r="M4" t="s">
        <v>2</v>
      </c>
      <c r="N4" s="58" t="s">
        <v>119</v>
      </c>
      <c r="O4" s="58"/>
      <c r="P4" s="5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119</v>
      </c>
      <c r="E6" s="40"/>
      <c r="F6" s="40"/>
      <c r="G6" s="40"/>
      <c r="I6" s="32" t="s">
        <v>22</v>
      </c>
      <c r="J6" s="32"/>
      <c r="K6" s="33" t="s">
        <v>120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54" t="s">
        <v>60</v>
      </c>
      <c r="E9" s="55"/>
      <c r="F9" s="55"/>
      <c r="G9" s="55"/>
      <c r="H9" s="55"/>
      <c r="I9" s="56"/>
      <c r="J9" s="21">
        <v>84</v>
      </c>
      <c r="K9" s="21">
        <v>85</v>
      </c>
      <c r="L9" s="9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</v>
      </c>
    </row>
    <row r="10" spans="2:18" ht="15.75" x14ac:dyDescent="0.25">
      <c r="B10" s="6">
        <f>B9+1</f>
        <v>2</v>
      </c>
      <c r="C10" s="6"/>
      <c r="D10" s="54" t="s">
        <v>61</v>
      </c>
      <c r="E10" s="55"/>
      <c r="F10" s="55"/>
      <c r="G10" s="55"/>
      <c r="H10" s="55"/>
      <c r="I10" s="56"/>
      <c r="J10" s="21">
        <v>86</v>
      </c>
      <c r="K10" s="21">
        <v>80</v>
      </c>
      <c r="L10" s="9">
        <v>92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36.857142857142854</v>
      </c>
    </row>
    <row r="11" spans="2:18" ht="15.75" x14ac:dyDescent="0.25">
      <c r="B11" s="6">
        <f t="shared" ref="B11:B52" si="1">B10+1</f>
        <v>3</v>
      </c>
      <c r="C11" s="6"/>
      <c r="D11" s="54" t="s">
        <v>62</v>
      </c>
      <c r="E11" s="55"/>
      <c r="F11" s="55"/>
      <c r="G11" s="55"/>
      <c r="H11" s="55"/>
      <c r="I11" s="56"/>
      <c r="J11" s="21">
        <v>80</v>
      </c>
      <c r="K11" s="21">
        <v>70</v>
      </c>
      <c r="L11" s="9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31.428571428571427</v>
      </c>
    </row>
    <row r="12" spans="2:18" ht="15.75" x14ac:dyDescent="0.25">
      <c r="B12" s="6">
        <f t="shared" si="1"/>
        <v>4</v>
      </c>
      <c r="C12" s="6"/>
      <c r="D12" s="54" t="s">
        <v>63</v>
      </c>
      <c r="E12" s="55"/>
      <c r="F12" s="55"/>
      <c r="G12" s="55"/>
      <c r="H12" s="55"/>
      <c r="I12" s="56"/>
      <c r="J12" s="21">
        <v>86</v>
      </c>
      <c r="K12" s="21">
        <v>80</v>
      </c>
      <c r="L12" s="9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36.571428571428569</v>
      </c>
    </row>
    <row r="13" spans="2:18" ht="15.75" x14ac:dyDescent="0.25">
      <c r="B13" s="6">
        <f t="shared" si="1"/>
        <v>5</v>
      </c>
      <c r="C13" s="6"/>
      <c r="D13" s="54" t="s">
        <v>64</v>
      </c>
      <c r="E13" s="55"/>
      <c r="F13" s="55"/>
      <c r="G13" s="55"/>
      <c r="H13" s="55"/>
      <c r="I13" s="56"/>
      <c r="J13" s="21">
        <v>80</v>
      </c>
      <c r="K13" s="21">
        <v>80</v>
      </c>
      <c r="L13" s="9">
        <v>92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</v>
      </c>
    </row>
    <row r="14" spans="2:18" ht="15.75" x14ac:dyDescent="0.25">
      <c r="B14" s="6">
        <f t="shared" si="1"/>
        <v>6</v>
      </c>
      <c r="C14" s="6"/>
      <c r="D14" s="54" t="s">
        <v>65</v>
      </c>
      <c r="E14" s="55"/>
      <c r="F14" s="55"/>
      <c r="G14" s="55"/>
      <c r="H14" s="55"/>
      <c r="I14" s="56"/>
      <c r="J14" s="21">
        <v>70</v>
      </c>
      <c r="K14" s="21">
        <v>75</v>
      </c>
      <c r="L14" s="9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33.571428571428569</v>
      </c>
    </row>
    <row r="15" spans="2:18" ht="15.75" x14ac:dyDescent="0.25">
      <c r="B15" s="6">
        <f t="shared" si="1"/>
        <v>7</v>
      </c>
      <c r="C15" s="6"/>
      <c r="D15" s="54" t="s">
        <v>66</v>
      </c>
      <c r="E15" s="55"/>
      <c r="F15" s="55"/>
      <c r="G15" s="55"/>
      <c r="H15" s="55"/>
      <c r="I15" s="56"/>
      <c r="J15" s="21">
        <v>84</v>
      </c>
      <c r="K15" s="21">
        <v>75</v>
      </c>
      <c r="L15" s="9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35.571428571428569</v>
      </c>
    </row>
    <row r="16" spans="2:18" ht="15.75" x14ac:dyDescent="0.25">
      <c r="B16" s="6">
        <f t="shared" si="1"/>
        <v>8</v>
      </c>
      <c r="C16" s="6"/>
      <c r="D16" s="54" t="s">
        <v>67</v>
      </c>
      <c r="E16" s="55"/>
      <c r="F16" s="55"/>
      <c r="G16" s="55"/>
      <c r="H16" s="55"/>
      <c r="I16" s="56"/>
      <c r="J16" s="21">
        <v>70</v>
      </c>
      <c r="K16" s="21">
        <v>85</v>
      </c>
      <c r="L16" s="9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</v>
      </c>
    </row>
    <row r="17" spans="2:17" ht="15.75" x14ac:dyDescent="0.25">
      <c r="B17" s="6">
        <f t="shared" si="1"/>
        <v>9</v>
      </c>
      <c r="C17" s="6"/>
      <c r="D17" s="54" t="s">
        <v>68</v>
      </c>
      <c r="E17" s="55"/>
      <c r="F17" s="55"/>
      <c r="G17" s="55"/>
      <c r="H17" s="55"/>
      <c r="I17" s="56"/>
      <c r="J17" s="21">
        <v>70</v>
      </c>
      <c r="K17" s="21">
        <v>70</v>
      </c>
      <c r="L17" s="9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ht="15.75" x14ac:dyDescent="0.25">
      <c r="B18" s="6">
        <f t="shared" si="1"/>
        <v>10</v>
      </c>
      <c r="C18" s="6"/>
      <c r="D18" s="54" t="s">
        <v>69</v>
      </c>
      <c r="E18" s="55"/>
      <c r="F18" s="55"/>
      <c r="G18" s="55"/>
      <c r="H18" s="55"/>
      <c r="I18" s="56"/>
      <c r="J18" s="21">
        <v>86</v>
      </c>
      <c r="K18" s="21">
        <v>85</v>
      </c>
      <c r="L18" s="9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37.285714285714285</v>
      </c>
    </row>
    <row r="19" spans="2:17" ht="15.75" x14ac:dyDescent="0.25">
      <c r="B19" s="6">
        <f t="shared" si="1"/>
        <v>11</v>
      </c>
      <c r="C19" s="6"/>
      <c r="D19" s="54" t="s">
        <v>70</v>
      </c>
      <c r="E19" s="55"/>
      <c r="F19" s="55"/>
      <c r="G19" s="55"/>
      <c r="H19" s="55"/>
      <c r="I19" s="56"/>
      <c r="J19" s="21">
        <v>84</v>
      </c>
      <c r="K19" s="21">
        <v>75</v>
      </c>
      <c r="L19" s="9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35.571428571428569</v>
      </c>
    </row>
    <row r="20" spans="2:17" ht="15.75" x14ac:dyDescent="0.25">
      <c r="B20" s="6">
        <f t="shared" si="1"/>
        <v>12</v>
      </c>
      <c r="C20" s="6"/>
      <c r="D20" s="54" t="s">
        <v>71</v>
      </c>
      <c r="E20" s="55"/>
      <c r="F20" s="55"/>
      <c r="G20" s="55"/>
      <c r="H20" s="55"/>
      <c r="I20" s="56"/>
      <c r="J20" s="21">
        <v>84</v>
      </c>
      <c r="K20" s="21">
        <v>70</v>
      </c>
      <c r="L20" s="9">
        <v>72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32.285714285714285</v>
      </c>
    </row>
    <row r="21" spans="2:17" ht="15.75" x14ac:dyDescent="0.25">
      <c r="B21" s="6">
        <f t="shared" si="1"/>
        <v>13</v>
      </c>
      <c r="C21" s="6"/>
      <c r="D21" s="54" t="s">
        <v>72</v>
      </c>
      <c r="E21" s="55"/>
      <c r="F21" s="55"/>
      <c r="G21" s="55"/>
      <c r="H21" s="55"/>
      <c r="I21" s="56"/>
      <c r="J21" s="21">
        <v>84</v>
      </c>
      <c r="K21" s="21">
        <v>70</v>
      </c>
      <c r="L21" s="9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</v>
      </c>
    </row>
    <row r="22" spans="2:17" ht="15.75" x14ac:dyDescent="0.25">
      <c r="B22" s="6">
        <f t="shared" si="1"/>
        <v>14</v>
      </c>
      <c r="C22" s="6"/>
      <c r="D22" s="54" t="s">
        <v>73</v>
      </c>
      <c r="E22" s="55"/>
      <c r="F22" s="55"/>
      <c r="G22" s="55"/>
      <c r="H22" s="55"/>
      <c r="I22" s="56"/>
      <c r="J22" s="21">
        <v>80</v>
      </c>
      <c r="K22" s="21">
        <v>70</v>
      </c>
      <c r="L22" s="9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31.428571428571427</v>
      </c>
    </row>
    <row r="23" spans="2:17" ht="15.75" x14ac:dyDescent="0.25">
      <c r="B23" s="6">
        <f t="shared" si="1"/>
        <v>15</v>
      </c>
      <c r="C23" s="6"/>
      <c r="D23" s="54" t="s">
        <v>74</v>
      </c>
      <c r="E23" s="55"/>
      <c r="F23" s="55"/>
      <c r="G23" s="55"/>
      <c r="H23" s="55"/>
      <c r="I23" s="56"/>
      <c r="J23" s="21">
        <v>70</v>
      </c>
      <c r="K23" s="21">
        <v>70</v>
      </c>
      <c r="L23" s="9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32.857142857142854</v>
      </c>
    </row>
    <row r="24" spans="2:17" ht="15.75" x14ac:dyDescent="0.25">
      <c r="B24" s="6">
        <f t="shared" si="1"/>
        <v>16</v>
      </c>
      <c r="C24" s="6"/>
      <c r="D24" s="54" t="s">
        <v>75</v>
      </c>
      <c r="E24" s="55"/>
      <c r="F24" s="55"/>
      <c r="G24" s="55"/>
      <c r="H24" s="55"/>
      <c r="I24" s="56"/>
      <c r="J24" s="21">
        <v>84</v>
      </c>
      <c r="K24" s="21">
        <v>80</v>
      </c>
      <c r="L24" s="9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23.428571428571427</v>
      </c>
    </row>
    <row r="25" spans="2:17" ht="15.75" x14ac:dyDescent="0.25">
      <c r="B25" s="6">
        <f t="shared" si="1"/>
        <v>17</v>
      </c>
      <c r="C25" s="6"/>
      <c r="D25" s="54" t="s">
        <v>76</v>
      </c>
      <c r="E25" s="55"/>
      <c r="F25" s="55"/>
      <c r="G25" s="55"/>
      <c r="H25" s="55"/>
      <c r="I25" s="56"/>
      <c r="J25" s="21">
        <v>80</v>
      </c>
      <c r="K25" s="21">
        <v>70</v>
      </c>
      <c r="L25" s="9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31.428571428571427</v>
      </c>
    </row>
    <row r="26" spans="2:17" ht="15.75" x14ac:dyDescent="0.25">
      <c r="B26" s="6">
        <f t="shared" si="1"/>
        <v>18</v>
      </c>
      <c r="C26" s="6"/>
      <c r="D26" s="54" t="s">
        <v>77</v>
      </c>
      <c r="E26" s="55"/>
      <c r="F26" s="55"/>
      <c r="G26" s="55"/>
      <c r="H26" s="55"/>
      <c r="I26" s="56"/>
      <c r="J26" s="21">
        <v>84</v>
      </c>
      <c r="K26" s="21">
        <v>75</v>
      </c>
      <c r="L26" s="9">
        <v>84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34.714285714285715</v>
      </c>
    </row>
    <row r="27" spans="2:17" ht="15.75" x14ac:dyDescent="0.25">
      <c r="B27" s="6">
        <f t="shared" si="1"/>
        <v>19</v>
      </c>
      <c r="C27" s="6"/>
      <c r="D27" s="54" t="s">
        <v>78</v>
      </c>
      <c r="E27" s="55"/>
      <c r="F27" s="55"/>
      <c r="G27" s="55"/>
      <c r="H27" s="55"/>
      <c r="I27" s="56"/>
      <c r="J27" s="21">
        <v>84</v>
      </c>
      <c r="K27" s="21">
        <v>75</v>
      </c>
      <c r="L27" s="9">
        <v>84</v>
      </c>
      <c r="M27" s="4">
        <v>0</v>
      </c>
      <c r="N27" s="4">
        <v>0</v>
      </c>
      <c r="O27" s="4">
        <v>0</v>
      </c>
      <c r="P27" s="4">
        <v>0</v>
      </c>
      <c r="Q27" s="10">
        <f t="shared" ref="Q27:Q35" si="2">SUM(J27:P27)/7</f>
        <v>34.714285714285715</v>
      </c>
    </row>
    <row r="28" spans="2:17" ht="15.75" x14ac:dyDescent="0.25">
      <c r="B28" s="6">
        <f t="shared" si="1"/>
        <v>20</v>
      </c>
      <c r="C28" s="6"/>
      <c r="D28" s="54" t="s">
        <v>79</v>
      </c>
      <c r="E28" s="55"/>
      <c r="F28" s="55"/>
      <c r="G28" s="55"/>
      <c r="H28" s="55"/>
      <c r="I28" s="56"/>
      <c r="J28" s="21">
        <v>86</v>
      </c>
      <c r="K28" s="21">
        <v>80</v>
      </c>
      <c r="L28" s="9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33.714285714285715</v>
      </c>
    </row>
    <row r="29" spans="2:17" ht="15.75" x14ac:dyDescent="0.25">
      <c r="B29" s="6">
        <f t="shared" si="1"/>
        <v>21</v>
      </c>
      <c r="C29" s="6"/>
      <c r="D29" s="54" t="s">
        <v>80</v>
      </c>
      <c r="E29" s="55"/>
      <c r="F29" s="55"/>
      <c r="G29" s="55"/>
      <c r="H29" s="55"/>
      <c r="I29" s="56"/>
      <c r="J29" s="21">
        <v>70</v>
      </c>
      <c r="K29" s="21">
        <v>70</v>
      </c>
      <c r="L29" s="9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30</v>
      </c>
    </row>
    <row r="30" spans="2:17" ht="15.75" x14ac:dyDescent="0.25">
      <c r="B30" s="6">
        <f t="shared" si="1"/>
        <v>22</v>
      </c>
      <c r="C30" s="6"/>
      <c r="D30" s="54" t="s">
        <v>81</v>
      </c>
      <c r="E30" s="55"/>
      <c r="F30" s="55"/>
      <c r="G30" s="55"/>
      <c r="H30" s="55"/>
      <c r="I30" s="56"/>
      <c r="J30" s="21">
        <v>86</v>
      </c>
      <c r="K30" s="21">
        <v>70</v>
      </c>
      <c r="L30" s="9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32.285714285714285</v>
      </c>
    </row>
    <row r="31" spans="2:17" ht="15.75" x14ac:dyDescent="0.25">
      <c r="B31" s="6">
        <f t="shared" si="1"/>
        <v>23</v>
      </c>
      <c r="C31" s="6"/>
      <c r="D31" s="54" t="s">
        <v>82</v>
      </c>
      <c r="E31" s="55"/>
      <c r="F31" s="55"/>
      <c r="G31" s="55"/>
      <c r="H31" s="55"/>
      <c r="I31" s="56"/>
      <c r="J31" s="21">
        <v>88</v>
      </c>
      <c r="K31" s="21">
        <v>85</v>
      </c>
      <c r="L31" s="9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37.571428571428569</v>
      </c>
    </row>
    <row r="32" spans="2:17" ht="15.75" x14ac:dyDescent="0.25">
      <c r="B32" s="6">
        <f t="shared" si="1"/>
        <v>24</v>
      </c>
      <c r="C32" s="6"/>
      <c r="D32" s="54" t="s">
        <v>83</v>
      </c>
      <c r="E32" s="55"/>
      <c r="F32" s="55"/>
      <c r="G32" s="55"/>
      <c r="H32" s="55"/>
      <c r="I32" s="56"/>
      <c r="J32" s="21">
        <v>84</v>
      </c>
      <c r="K32" s="21">
        <v>85</v>
      </c>
      <c r="L32" s="9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2"/>
        <v>37</v>
      </c>
    </row>
    <row r="33" spans="2:17" ht="15.75" x14ac:dyDescent="0.25">
      <c r="B33" s="6">
        <f t="shared" si="1"/>
        <v>25</v>
      </c>
      <c r="C33" s="6"/>
      <c r="D33" s="54" t="s">
        <v>84</v>
      </c>
      <c r="E33" s="55"/>
      <c r="F33" s="55"/>
      <c r="G33" s="55"/>
      <c r="H33" s="55"/>
      <c r="I33" s="56"/>
      <c r="J33" s="21">
        <v>84</v>
      </c>
      <c r="K33" s="21">
        <v>80</v>
      </c>
      <c r="L33" s="9">
        <v>92</v>
      </c>
      <c r="M33" s="4">
        <v>0</v>
      </c>
      <c r="N33" s="4">
        <v>0</v>
      </c>
      <c r="O33" s="4">
        <v>0</v>
      </c>
      <c r="P33" s="4">
        <v>0</v>
      </c>
      <c r="Q33" s="10">
        <f t="shared" si="2"/>
        <v>36.571428571428569</v>
      </c>
    </row>
    <row r="34" spans="2:17" ht="15.75" x14ac:dyDescent="0.25">
      <c r="B34" s="6">
        <f t="shared" si="1"/>
        <v>26</v>
      </c>
      <c r="C34" s="6"/>
      <c r="D34" s="54" t="s">
        <v>85</v>
      </c>
      <c r="E34" s="55"/>
      <c r="F34" s="55"/>
      <c r="G34" s="55"/>
      <c r="H34" s="55"/>
      <c r="I34" s="56"/>
      <c r="J34" s="21">
        <v>84</v>
      </c>
      <c r="K34" s="21">
        <v>70</v>
      </c>
      <c r="L34" s="9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2"/>
        <v>32</v>
      </c>
    </row>
    <row r="35" spans="2:17" ht="15.75" x14ac:dyDescent="0.25">
      <c r="B35" s="6">
        <f t="shared" si="1"/>
        <v>27</v>
      </c>
      <c r="C35" s="6"/>
      <c r="D35" s="54" t="s">
        <v>86</v>
      </c>
      <c r="E35" s="55"/>
      <c r="F35" s="55"/>
      <c r="G35" s="55"/>
      <c r="H35" s="55"/>
      <c r="I35" s="56"/>
      <c r="J35" s="21">
        <v>86</v>
      </c>
      <c r="K35" s="21">
        <v>80</v>
      </c>
      <c r="L35" s="9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2"/>
        <v>36.571428571428569</v>
      </c>
    </row>
    <row r="36" spans="2:17" x14ac:dyDescent="0.25">
      <c r="B36" s="6">
        <f t="shared" si="1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ref="B53" si="4">B52+1</f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>
        <f>SUM(L9:L35)/27</f>
        <v>76.518518518518519</v>
      </c>
      <c r="M53" s="3"/>
      <c r="N53" s="3"/>
      <c r="O53" s="3"/>
      <c r="P53" s="3"/>
      <c r="Q53" s="10">
        <f t="shared" si="3"/>
        <v>10.931216931216932</v>
      </c>
    </row>
    <row r="54" spans="2:17" x14ac:dyDescent="0.25">
      <c r="C54" s="32"/>
      <c r="D54" s="32"/>
      <c r="E54" s="1"/>
      <c r="H54" s="35" t="s">
        <v>19</v>
      </c>
      <c r="I54" s="35"/>
      <c r="J54" s="11">
        <f t="shared" ref="J54:P54" si="5">COUNTIF(J9:J53,"&gt;=70")</f>
        <v>27</v>
      </c>
      <c r="K54" s="11">
        <f t="shared" si="5"/>
        <v>27</v>
      </c>
      <c r="L54" s="11">
        <f>COUNTIF(L9:L51,"&gt;=70")</f>
        <v>25</v>
      </c>
      <c r="M54" s="11">
        <f t="shared" si="5"/>
        <v>0</v>
      </c>
      <c r="N54" s="11">
        <f t="shared" si="5"/>
        <v>0</v>
      </c>
      <c r="O54" s="11">
        <f t="shared" si="5"/>
        <v>0</v>
      </c>
      <c r="P54" s="11">
        <f t="shared" si="5"/>
        <v>0</v>
      </c>
      <c r="Q54" s="15">
        <f t="shared" ref="Q54" si="6">COUNTIF(Q9:Q48,"&gt;=70")</f>
        <v>0</v>
      </c>
    </row>
    <row r="55" spans="2:17" x14ac:dyDescent="0.25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7">COUNTIF(K9:K53,"&lt;70")</f>
        <v>0</v>
      </c>
      <c r="L55" s="12">
        <f>COUNTIF(L9:L35,"&lt;70")</f>
        <v>2</v>
      </c>
      <c r="M55" s="12">
        <f t="shared" si="7"/>
        <v>27</v>
      </c>
      <c r="N55" s="12">
        <f t="shared" si="7"/>
        <v>27</v>
      </c>
      <c r="O55" s="12">
        <f t="shared" si="7"/>
        <v>27</v>
      </c>
      <c r="P55" s="12">
        <f t="shared" si="7"/>
        <v>27</v>
      </c>
      <c r="Q55" s="12">
        <f t="shared" si="7"/>
        <v>45</v>
      </c>
    </row>
    <row r="56" spans="2:17" x14ac:dyDescent="0.25">
      <c r="C56" s="32"/>
      <c r="D56" s="32"/>
      <c r="E56" s="32"/>
      <c r="H56" s="36" t="s">
        <v>21</v>
      </c>
      <c r="I56" s="36"/>
      <c r="J56" s="12">
        <f>COUNT(J9:J53)</f>
        <v>27</v>
      </c>
      <c r="K56" s="12">
        <f t="shared" ref="K56:Q56" si="8">COUNT(K9:K53)</f>
        <v>27</v>
      </c>
      <c r="L56" s="12">
        <v>27</v>
      </c>
      <c r="M56" s="12">
        <f t="shared" si="8"/>
        <v>27</v>
      </c>
      <c r="N56" s="12">
        <f t="shared" si="8"/>
        <v>27</v>
      </c>
      <c r="O56" s="12">
        <f t="shared" si="8"/>
        <v>27</v>
      </c>
      <c r="P56" s="12">
        <f t="shared" si="8"/>
        <v>27</v>
      </c>
      <c r="Q56" s="12">
        <f t="shared" si="8"/>
        <v>45</v>
      </c>
    </row>
    <row r="57" spans="2:17" x14ac:dyDescent="0.25">
      <c r="C57" s="32"/>
      <c r="D57" s="32"/>
      <c r="E57" s="1"/>
      <c r="H57" s="37" t="s">
        <v>16</v>
      </c>
      <c r="I57" s="37"/>
      <c r="J57" s="13">
        <f>J54/J56</f>
        <v>1</v>
      </c>
      <c r="K57" s="14">
        <f t="shared" ref="K57:Q57" si="9">K54/K56</f>
        <v>1</v>
      </c>
      <c r="L57" s="14">
        <f t="shared" si="9"/>
        <v>0.92592592592592593</v>
      </c>
      <c r="M57" s="14">
        <f t="shared" si="9"/>
        <v>0</v>
      </c>
      <c r="N57" s="14">
        <f t="shared" si="9"/>
        <v>0</v>
      </c>
      <c r="O57" s="14">
        <f t="shared" si="9"/>
        <v>0</v>
      </c>
      <c r="P57" s="14">
        <f t="shared" si="9"/>
        <v>0</v>
      </c>
      <c r="Q57" s="14">
        <f t="shared" si="9"/>
        <v>0</v>
      </c>
    </row>
    <row r="58" spans="2:17" x14ac:dyDescent="0.25">
      <c r="C58" s="32"/>
      <c r="D58" s="32"/>
      <c r="E58" s="1"/>
      <c r="H58" s="37" t="s">
        <v>17</v>
      </c>
      <c r="I58" s="37"/>
      <c r="J58" s="13">
        <f>J55/J56</f>
        <v>0</v>
      </c>
      <c r="K58" s="13">
        <f t="shared" ref="K58:Q58" si="10">K55/K56</f>
        <v>0</v>
      </c>
      <c r="L58" s="14">
        <f t="shared" si="10"/>
        <v>7.407407407407407E-2</v>
      </c>
      <c r="M58" s="14">
        <f t="shared" si="10"/>
        <v>1</v>
      </c>
      <c r="N58" s="14">
        <f t="shared" si="10"/>
        <v>1</v>
      </c>
      <c r="O58" s="14">
        <f t="shared" si="10"/>
        <v>1</v>
      </c>
      <c r="P58" s="14">
        <f t="shared" si="10"/>
        <v>1</v>
      </c>
      <c r="Q58" s="14">
        <f t="shared" si="10"/>
        <v>1</v>
      </c>
    </row>
    <row r="59" spans="2:17" x14ac:dyDescent="0.25">
      <c r="C59" s="32"/>
      <c r="D59" s="32"/>
      <c r="E59" s="8"/>
      <c r="K59">
        <f>COUNTIF(K9:K53,"&gt;76.3")</f>
        <v>12</v>
      </c>
      <c r="L59">
        <f>COUNTIF(L9:L53,"&gt;76.5")</f>
        <v>17</v>
      </c>
    </row>
    <row r="60" spans="2:17" x14ac:dyDescent="0.25">
      <c r="C60" s="1"/>
      <c r="D60" s="1"/>
      <c r="E60" s="8"/>
      <c r="K60" s="23">
        <f>K59/K56</f>
        <v>0.44444444444444442</v>
      </c>
      <c r="L60" s="23">
        <f>L59/L56</f>
        <v>0.62962962962962965</v>
      </c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N4:P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61" zoomScale="115" zoomScaleNormal="115" workbookViewId="0">
      <selection activeCell="L41" sqref="L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123</v>
      </c>
      <c r="E4" s="39"/>
      <c r="F4" s="39"/>
      <c r="G4" s="39"/>
      <c r="I4" t="s">
        <v>1</v>
      </c>
      <c r="J4" s="40" t="s">
        <v>125</v>
      </c>
      <c r="K4" s="40"/>
      <c r="M4" t="s">
        <v>2</v>
      </c>
      <c r="N4" s="41">
        <v>45009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124</v>
      </c>
      <c r="E6" s="40"/>
      <c r="F6" s="40"/>
      <c r="G6" s="40"/>
      <c r="I6" s="32" t="s">
        <v>22</v>
      </c>
      <c r="J6" s="32"/>
      <c r="K6" s="33" t="s">
        <v>120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8.75" x14ac:dyDescent="0.3">
      <c r="B9" s="6">
        <v>1</v>
      </c>
      <c r="C9" s="6"/>
      <c r="D9" s="46" t="s">
        <v>87</v>
      </c>
      <c r="E9" s="47"/>
      <c r="F9" s="47"/>
      <c r="G9" s="47"/>
      <c r="H9" s="47"/>
      <c r="I9" s="48"/>
      <c r="J9" s="22">
        <v>0</v>
      </c>
      <c r="K9" s="30">
        <v>0</v>
      </c>
      <c r="L9" s="9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ht="18.75" x14ac:dyDescent="0.3">
      <c r="B10" s="6">
        <f>B9+1</f>
        <v>2</v>
      </c>
      <c r="C10" s="6"/>
      <c r="D10" s="59" t="s">
        <v>88</v>
      </c>
      <c r="E10" s="60"/>
      <c r="F10" s="60"/>
      <c r="G10" s="60"/>
      <c r="H10" s="60"/>
      <c r="I10" s="61"/>
      <c r="J10" s="22">
        <v>0</v>
      </c>
      <c r="K10" s="30">
        <v>0</v>
      </c>
      <c r="L10" s="9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ht="18.75" x14ac:dyDescent="0.3">
      <c r="B11" s="6">
        <f t="shared" ref="B11:B53" si="1">B10+1</f>
        <v>3</v>
      </c>
      <c r="C11" s="6"/>
      <c r="D11" s="59" t="s">
        <v>89</v>
      </c>
      <c r="E11" s="60"/>
      <c r="F11" s="60"/>
      <c r="G11" s="60"/>
      <c r="H11" s="60"/>
      <c r="I11" s="61"/>
      <c r="J11" s="22">
        <v>86</v>
      </c>
      <c r="K11" s="30">
        <v>70</v>
      </c>
      <c r="L11" s="9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35.142857142857146</v>
      </c>
    </row>
    <row r="12" spans="2:18" ht="18.75" x14ac:dyDescent="0.3">
      <c r="B12" s="6">
        <f t="shared" si="1"/>
        <v>4</v>
      </c>
      <c r="C12" s="6"/>
      <c r="D12" s="59" t="s">
        <v>90</v>
      </c>
      <c r="E12" s="60"/>
      <c r="F12" s="60"/>
      <c r="G12" s="60"/>
      <c r="H12" s="60"/>
      <c r="I12" s="61"/>
      <c r="J12" s="22">
        <v>90</v>
      </c>
      <c r="K12" s="30">
        <v>70</v>
      </c>
      <c r="L12" s="9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ht="18.75" x14ac:dyDescent="0.3">
      <c r="B13" s="6">
        <f t="shared" si="1"/>
        <v>5</v>
      </c>
      <c r="C13" s="6"/>
      <c r="D13" s="59" t="s">
        <v>91</v>
      </c>
      <c r="E13" s="60"/>
      <c r="F13" s="60"/>
      <c r="G13" s="60"/>
      <c r="H13" s="60"/>
      <c r="I13" s="61"/>
      <c r="J13" s="22">
        <v>82</v>
      </c>
      <c r="K13" s="30">
        <v>93</v>
      </c>
      <c r="L13" s="9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ht="18.75" x14ac:dyDescent="0.3">
      <c r="B14" s="6">
        <f t="shared" si="1"/>
        <v>6</v>
      </c>
      <c r="C14" s="6"/>
      <c r="D14" s="59" t="s">
        <v>92</v>
      </c>
      <c r="E14" s="60"/>
      <c r="F14" s="60"/>
      <c r="G14" s="60"/>
      <c r="H14" s="60"/>
      <c r="I14" s="61"/>
      <c r="J14" s="22">
        <v>92</v>
      </c>
      <c r="K14" s="30">
        <v>0</v>
      </c>
      <c r="L14" s="9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23.142857142857142</v>
      </c>
    </row>
    <row r="15" spans="2:18" ht="18.75" x14ac:dyDescent="0.3">
      <c r="B15" s="6">
        <f t="shared" si="1"/>
        <v>7</v>
      </c>
      <c r="C15" s="6"/>
      <c r="D15" s="59" t="s">
        <v>93</v>
      </c>
      <c r="E15" s="60"/>
      <c r="F15" s="60"/>
      <c r="G15" s="60"/>
      <c r="H15" s="60"/>
      <c r="I15" s="61"/>
      <c r="J15" s="22">
        <v>70</v>
      </c>
      <c r="K15" s="30">
        <v>0</v>
      </c>
      <c r="L15" s="9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ht="18.75" x14ac:dyDescent="0.3">
      <c r="B16" s="6">
        <f t="shared" si="1"/>
        <v>8</v>
      </c>
      <c r="C16" s="6"/>
      <c r="D16" s="59" t="s">
        <v>94</v>
      </c>
      <c r="E16" s="60"/>
      <c r="F16" s="60"/>
      <c r="G16" s="60"/>
      <c r="H16" s="60"/>
      <c r="I16" s="61"/>
      <c r="J16" s="22">
        <v>70</v>
      </c>
      <c r="K16" s="30">
        <v>75</v>
      </c>
      <c r="L16" s="9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20.714285714285715</v>
      </c>
    </row>
    <row r="17" spans="2:17" ht="18.75" x14ac:dyDescent="0.3">
      <c r="B17" s="6">
        <f t="shared" si="1"/>
        <v>9</v>
      </c>
      <c r="C17" s="6"/>
      <c r="D17" s="59" t="s">
        <v>95</v>
      </c>
      <c r="E17" s="60"/>
      <c r="F17" s="60"/>
      <c r="G17" s="60"/>
      <c r="H17" s="60"/>
      <c r="I17" s="61"/>
      <c r="J17" s="22">
        <v>80</v>
      </c>
      <c r="K17" s="30">
        <v>72</v>
      </c>
      <c r="L17" s="9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31.714285714285715</v>
      </c>
    </row>
    <row r="18" spans="2:17" ht="18.75" x14ac:dyDescent="0.3">
      <c r="B18" s="6">
        <f t="shared" si="1"/>
        <v>10</v>
      </c>
      <c r="C18" s="6"/>
      <c r="D18" s="59" t="s">
        <v>96</v>
      </c>
      <c r="E18" s="60"/>
      <c r="F18" s="60"/>
      <c r="G18" s="60"/>
      <c r="H18" s="60"/>
      <c r="I18" s="61"/>
      <c r="J18" s="22">
        <v>0</v>
      </c>
      <c r="K18" s="30">
        <v>0</v>
      </c>
      <c r="L18" s="9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ht="18.75" x14ac:dyDescent="0.3">
      <c r="B19" s="6">
        <f t="shared" si="1"/>
        <v>11</v>
      </c>
      <c r="C19" s="6"/>
      <c r="D19" s="59" t="s">
        <v>97</v>
      </c>
      <c r="E19" s="60"/>
      <c r="F19" s="60"/>
      <c r="G19" s="60"/>
      <c r="H19" s="60"/>
      <c r="I19" s="61"/>
      <c r="J19" s="22">
        <v>0</v>
      </c>
      <c r="K19" s="30">
        <v>0</v>
      </c>
      <c r="L19" s="9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ht="18.75" x14ac:dyDescent="0.3">
      <c r="B20" s="6">
        <f t="shared" si="1"/>
        <v>12</v>
      </c>
      <c r="C20" s="6"/>
      <c r="D20" s="59" t="s">
        <v>98</v>
      </c>
      <c r="E20" s="60"/>
      <c r="F20" s="60"/>
      <c r="G20" s="60"/>
      <c r="H20" s="60"/>
      <c r="I20" s="61"/>
      <c r="J20" s="22">
        <v>0</v>
      </c>
      <c r="K20" s="30">
        <v>0</v>
      </c>
      <c r="L20" s="9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8.75" x14ac:dyDescent="0.3">
      <c r="B21" s="6">
        <f t="shared" si="1"/>
        <v>13</v>
      </c>
      <c r="C21" s="6"/>
      <c r="D21" s="59" t="s">
        <v>99</v>
      </c>
      <c r="E21" s="60"/>
      <c r="F21" s="60"/>
      <c r="G21" s="60"/>
      <c r="H21" s="60"/>
      <c r="I21" s="61"/>
      <c r="J21" s="22">
        <v>0</v>
      </c>
      <c r="K21" s="30">
        <v>0</v>
      </c>
      <c r="L21" s="9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8.75" x14ac:dyDescent="0.3">
      <c r="B22" s="6">
        <f t="shared" si="1"/>
        <v>14</v>
      </c>
      <c r="C22" s="6"/>
      <c r="D22" s="59" t="s">
        <v>100</v>
      </c>
      <c r="E22" s="60"/>
      <c r="F22" s="60"/>
      <c r="G22" s="60"/>
      <c r="H22" s="60"/>
      <c r="I22" s="61"/>
      <c r="J22" s="22">
        <v>80</v>
      </c>
      <c r="K22" s="30">
        <v>70</v>
      </c>
      <c r="L22" s="9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34.285714285714285</v>
      </c>
    </row>
    <row r="23" spans="2:17" ht="18.75" x14ac:dyDescent="0.3">
      <c r="B23" s="6">
        <f t="shared" si="1"/>
        <v>15</v>
      </c>
      <c r="C23" s="6"/>
      <c r="D23" s="59" t="s">
        <v>101</v>
      </c>
      <c r="E23" s="60"/>
      <c r="F23" s="60"/>
      <c r="G23" s="60"/>
      <c r="H23" s="60"/>
      <c r="I23" s="61"/>
      <c r="J23" s="22">
        <v>80</v>
      </c>
      <c r="K23" s="30">
        <v>70</v>
      </c>
      <c r="L23" s="9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31.428571428571427</v>
      </c>
    </row>
    <row r="24" spans="2:17" ht="18.75" x14ac:dyDescent="0.3">
      <c r="B24" s="6">
        <f t="shared" si="1"/>
        <v>16</v>
      </c>
      <c r="C24" s="6"/>
      <c r="D24" s="59" t="s">
        <v>102</v>
      </c>
      <c r="E24" s="60"/>
      <c r="F24" s="60"/>
      <c r="G24" s="60"/>
      <c r="H24" s="60"/>
      <c r="I24" s="61"/>
      <c r="J24" s="22">
        <v>80</v>
      </c>
      <c r="K24" s="30">
        <v>75</v>
      </c>
      <c r="L24" s="9">
        <v>90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</v>
      </c>
    </row>
    <row r="25" spans="2:17" ht="18.75" x14ac:dyDescent="0.3">
      <c r="B25" s="6">
        <f t="shared" si="1"/>
        <v>17</v>
      </c>
      <c r="C25" s="6"/>
      <c r="D25" s="59" t="s">
        <v>103</v>
      </c>
      <c r="E25" s="60"/>
      <c r="F25" s="60"/>
      <c r="G25" s="60"/>
      <c r="H25" s="60"/>
      <c r="I25" s="61"/>
      <c r="J25" s="22">
        <v>85</v>
      </c>
      <c r="K25" s="30">
        <v>70</v>
      </c>
      <c r="L25" s="9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</row>
    <row r="26" spans="2:17" ht="18.75" x14ac:dyDescent="0.3">
      <c r="B26" s="6">
        <f t="shared" si="1"/>
        <v>18</v>
      </c>
      <c r="C26" s="6"/>
      <c r="D26" s="46" t="s">
        <v>104</v>
      </c>
      <c r="E26" s="47"/>
      <c r="F26" s="47"/>
      <c r="G26" s="47"/>
      <c r="H26" s="47"/>
      <c r="I26" s="48"/>
      <c r="J26" s="22">
        <v>80</v>
      </c>
      <c r="K26" s="30">
        <v>0</v>
      </c>
      <c r="L26" s="9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ht="18.75" x14ac:dyDescent="0.3">
      <c r="B27" s="6">
        <f t="shared" si="1"/>
        <v>19</v>
      </c>
      <c r="C27" s="6"/>
      <c r="D27" s="59" t="s">
        <v>105</v>
      </c>
      <c r="E27" s="60"/>
      <c r="F27" s="60"/>
      <c r="G27" s="60"/>
      <c r="H27" s="60"/>
      <c r="I27" s="61"/>
      <c r="J27" s="22">
        <v>84</v>
      </c>
      <c r="K27" s="30">
        <v>70</v>
      </c>
      <c r="L27" s="9">
        <v>80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:Q40" si="2">SUM(J27:P27)/7</f>
        <v>33.428571428571431</v>
      </c>
    </row>
    <row r="28" spans="2:17" ht="18.75" x14ac:dyDescent="0.3">
      <c r="B28" s="6">
        <f t="shared" si="1"/>
        <v>20</v>
      </c>
      <c r="C28" s="6"/>
      <c r="D28" s="59" t="s">
        <v>106</v>
      </c>
      <c r="E28" s="60"/>
      <c r="F28" s="60"/>
      <c r="G28" s="60"/>
      <c r="H28" s="60"/>
      <c r="I28" s="61"/>
      <c r="J28" s="22">
        <v>84</v>
      </c>
      <c r="K28" s="30">
        <v>70</v>
      </c>
      <c r="L28" s="9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32</v>
      </c>
    </row>
    <row r="29" spans="2:17" ht="18.75" x14ac:dyDescent="0.3">
      <c r="B29" s="6">
        <f t="shared" si="1"/>
        <v>21</v>
      </c>
      <c r="C29" s="6"/>
      <c r="D29" s="59" t="s">
        <v>128</v>
      </c>
      <c r="E29" s="60"/>
      <c r="F29" s="60"/>
      <c r="G29" s="60"/>
      <c r="H29" s="60"/>
      <c r="I29" s="61"/>
      <c r="J29" s="22">
        <v>84</v>
      </c>
      <c r="K29" s="30">
        <v>0</v>
      </c>
      <c r="L29" s="9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22</v>
      </c>
    </row>
    <row r="30" spans="2:17" ht="18.75" x14ac:dyDescent="0.3">
      <c r="B30" s="6">
        <f t="shared" si="1"/>
        <v>22</v>
      </c>
      <c r="C30" s="6"/>
      <c r="D30" s="59" t="s">
        <v>107</v>
      </c>
      <c r="E30" s="60"/>
      <c r="F30" s="60"/>
      <c r="G30" s="60"/>
      <c r="H30" s="60"/>
      <c r="I30" s="61"/>
      <c r="J30" s="22">
        <v>0</v>
      </c>
      <c r="K30" s="30">
        <v>0</v>
      </c>
      <c r="L30" s="9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0</v>
      </c>
    </row>
    <row r="31" spans="2:17" ht="18.75" x14ac:dyDescent="0.3">
      <c r="B31" s="6">
        <f t="shared" si="1"/>
        <v>23</v>
      </c>
      <c r="C31" s="6"/>
      <c r="D31" s="59" t="s">
        <v>108</v>
      </c>
      <c r="E31" s="60"/>
      <c r="F31" s="60"/>
      <c r="G31" s="60"/>
      <c r="H31" s="60"/>
      <c r="I31" s="61"/>
      <c r="J31" s="22">
        <v>80</v>
      </c>
      <c r="K31" s="30">
        <v>70</v>
      </c>
      <c r="L31" s="9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34.285714285714285</v>
      </c>
    </row>
    <row r="32" spans="2:17" ht="18.75" x14ac:dyDescent="0.3">
      <c r="B32" s="6">
        <f t="shared" si="1"/>
        <v>24</v>
      </c>
      <c r="C32" s="6"/>
      <c r="D32" s="59" t="s">
        <v>109</v>
      </c>
      <c r="E32" s="60"/>
      <c r="F32" s="60"/>
      <c r="G32" s="60"/>
      <c r="H32" s="60"/>
      <c r="I32" s="61"/>
      <c r="J32" s="22">
        <v>80</v>
      </c>
      <c r="K32" s="30">
        <v>70</v>
      </c>
      <c r="L32" s="9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2"/>
        <v>34.285714285714285</v>
      </c>
    </row>
    <row r="33" spans="2:17" ht="18.75" x14ac:dyDescent="0.3">
      <c r="B33" s="6">
        <f t="shared" si="1"/>
        <v>25</v>
      </c>
      <c r="C33" s="6"/>
      <c r="D33" s="59" t="s">
        <v>110</v>
      </c>
      <c r="E33" s="60"/>
      <c r="F33" s="60"/>
      <c r="G33" s="60"/>
      <c r="H33" s="60"/>
      <c r="I33" s="61"/>
      <c r="J33" s="22">
        <v>84</v>
      </c>
      <c r="K33" s="30">
        <v>70</v>
      </c>
      <c r="L33" s="9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2"/>
        <v>33.428571428571431</v>
      </c>
    </row>
    <row r="34" spans="2:17" ht="18.75" x14ac:dyDescent="0.3">
      <c r="B34" s="6">
        <f t="shared" si="1"/>
        <v>26</v>
      </c>
      <c r="C34" s="6"/>
      <c r="D34" s="59" t="s">
        <v>111</v>
      </c>
      <c r="E34" s="60"/>
      <c r="F34" s="60"/>
      <c r="G34" s="60"/>
      <c r="H34" s="60"/>
      <c r="I34" s="61"/>
      <c r="J34" s="22">
        <v>90</v>
      </c>
      <c r="K34" s="30">
        <v>70</v>
      </c>
      <c r="L34" s="9">
        <v>90</v>
      </c>
      <c r="M34" s="4">
        <v>0</v>
      </c>
      <c r="N34" s="4">
        <v>0</v>
      </c>
      <c r="O34" s="4">
        <v>0</v>
      </c>
      <c r="P34" s="4">
        <v>0</v>
      </c>
      <c r="Q34" s="10">
        <f t="shared" si="2"/>
        <v>35.714285714285715</v>
      </c>
    </row>
    <row r="35" spans="2:17" ht="18.75" x14ac:dyDescent="0.3">
      <c r="B35" s="6">
        <f t="shared" si="1"/>
        <v>27</v>
      </c>
      <c r="C35" s="6"/>
      <c r="D35" s="59" t="s">
        <v>112</v>
      </c>
      <c r="E35" s="60"/>
      <c r="F35" s="60"/>
      <c r="G35" s="60"/>
      <c r="H35" s="60"/>
      <c r="I35" s="61"/>
      <c r="J35" s="22">
        <v>88</v>
      </c>
      <c r="K35" s="30">
        <v>80</v>
      </c>
      <c r="L35" s="9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2"/>
        <v>36.857142857142854</v>
      </c>
    </row>
    <row r="36" spans="2:17" ht="18.75" x14ac:dyDescent="0.3">
      <c r="B36" s="6">
        <f t="shared" si="1"/>
        <v>28</v>
      </c>
      <c r="C36" s="6"/>
      <c r="D36" s="46" t="s">
        <v>113</v>
      </c>
      <c r="E36" s="47"/>
      <c r="F36" s="47"/>
      <c r="G36" s="47"/>
      <c r="H36" s="47"/>
      <c r="I36" s="48"/>
      <c r="J36" s="22">
        <v>84</v>
      </c>
      <c r="K36" s="30">
        <v>70</v>
      </c>
      <c r="L36" s="9">
        <v>80</v>
      </c>
      <c r="M36" s="4">
        <v>0</v>
      </c>
      <c r="N36" s="4">
        <v>0</v>
      </c>
      <c r="O36" s="4">
        <v>0</v>
      </c>
      <c r="P36" s="4">
        <v>0</v>
      </c>
      <c r="Q36" s="10">
        <f t="shared" si="2"/>
        <v>33.428571428571431</v>
      </c>
    </row>
    <row r="37" spans="2:17" ht="18.75" x14ac:dyDescent="0.3">
      <c r="B37" s="6">
        <f t="shared" si="1"/>
        <v>29</v>
      </c>
      <c r="C37" s="6"/>
      <c r="D37" s="59" t="s">
        <v>114</v>
      </c>
      <c r="E37" s="60"/>
      <c r="F37" s="60"/>
      <c r="G37" s="60"/>
      <c r="H37" s="60"/>
      <c r="I37" s="61"/>
      <c r="J37" s="22">
        <v>0</v>
      </c>
      <c r="K37" s="30">
        <v>0</v>
      </c>
      <c r="L37" s="9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2"/>
        <v>0</v>
      </c>
    </row>
    <row r="38" spans="2:17" ht="18.75" x14ac:dyDescent="0.3">
      <c r="B38" s="6">
        <f t="shared" si="1"/>
        <v>30</v>
      </c>
      <c r="C38" s="6"/>
      <c r="D38" s="59" t="s">
        <v>115</v>
      </c>
      <c r="E38" s="60"/>
      <c r="F38" s="60"/>
      <c r="G38" s="60"/>
      <c r="H38" s="60"/>
      <c r="I38" s="61"/>
      <c r="J38" s="22">
        <v>0</v>
      </c>
      <c r="K38" s="30">
        <v>0</v>
      </c>
      <c r="L38" s="9">
        <v>70</v>
      </c>
      <c r="M38" s="4">
        <v>0</v>
      </c>
      <c r="N38" s="4">
        <v>0</v>
      </c>
      <c r="O38" s="4">
        <v>0</v>
      </c>
      <c r="P38" s="4">
        <v>0</v>
      </c>
      <c r="Q38" s="10">
        <f t="shared" si="2"/>
        <v>10</v>
      </c>
    </row>
    <row r="39" spans="2:17" ht="18.75" x14ac:dyDescent="0.3">
      <c r="B39" s="6">
        <f t="shared" si="1"/>
        <v>31</v>
      </c>
      <c r="C39" s="6"/>
      <c r="D39" s="59" t="s">
        <v>116</v>
      </c>
      <c r="E39" s="60"/>
      <c r="F39" s="60"/>
      <c r="G39" s="60"/>
      <c r="H39" s="60"/>
      <c r="I39" s="61"/>
      <c r="J39" s="22">
        <v>84</v>
      </c>
      <c r="K39" s="30">
        <v>80</v>
      </c>
      <c r="L39" s="9">
        <v>90</v>
      </c>
      <c r="M39" s="4">
        <v>0</v>
      </c>
      <c r="N39" s="4">
        <v>0</v>
      </c>
      <c r="O39" s="4">
        <v>0</v>
      </c>
      <c r="P39" s="4">
        <v>0</v>
      </c>
      <c r="Q39" s="10">
        <f t="shared" si="2"/>
        <v>36.285714285714285</v>
      </c>
    </row>
    <row r="40" spans="2:17" ht="18.75" x14ac:dyDescent="0.3">
      <c r="B40" s="6">
        <f t="shared" si="1"/>
        <v>32</v>
      </c>
      <c r="C40" s="6"/>
      <c r="D40" s="59" t="s">
        <v>117</v>
      </c>
      <c r="E40" s="60"/>
      <c r="F40" s="60"/>
      <c r="G40" s="60"/>
      <c r="H40" s="60"/>
      <c r="I40" s="61"/>
      <c r="J40" s="22">
        <v>0</v>
      </c>
      <c r="K40" s="30">
        <v>0</v>
      </c>
      <c r="L40" s="9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2"/>
        <v>0</v>
      </c>
    </row>
    <row r="41" spans="2:17" ht="15.75" x14ac:dyDescent="0.25">
      <c r="B41" s="6">
        <f t="shared" si="1"/>
        <v>33</v>
      </c>
      <c r="C41" s="6"/>
      <c r="D41" s="59"/>
      <c r="E41" s="60"/>
      <c r="F41" s="60"/>
      <c r="G41" s="60"/>
      <c r="H41" s="60"/>
      <c r="I41" s="6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6"/>
      <c r="E42" s="47"/>
      <c r="F42" s="47"/>
      <c r="G42" s="47"/>
      <c r="H42" s="47"/>
      <c r="I42" s="4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x14ac:dyDescent="0.25">
      <c r="B43" s="6">
        <f t="shared" si="1"/>
        <v>35</v>
      </c>
      <c r="C43" s="6"/>
      <c r="D43" s="59"/>
      <c r="E43" s="60"/>
      <c r="F43" s="60"/>
      <c r="G43" s="60"/>
      <c r="H43" s="60"/>
      <c r="I43" s="6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x14ac:dyDescent="0.25">
      <c r="B44" s="6">
        <f t="shared" si="1"/>
        <v>36</v>
      </c>
      <c r="C44" s="6"/>
      <c r="D44" s="59"/>
      <c r="E44" s="60"/>
      <c r="F44" s="60"/>
      <c r="G44" s="60"/>
      <c r="H44" s="60"/>
      <c r="I44" s="6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x14ac:dyDescent="0.25">
      <c r="B45" s="6">
        <f t="shared" si="1"/>
        <v>37</v>
      </c>
      <c r="C45" s="7"/>
      <c r="D45" s="59"/>
      <c r="E45" s="60"/>
      <c r="F45" s="60"/>
      <c r="G45" s="60"/>
      <c r="H45" s="60"/>
      <c r="I45" s="6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ht="15.75" x14ac:dyDescent="0.25">
      <c r="B46" s="6">
        <f t="shared" si="1"/>
        <v>38</v>
      </c>
      <c r="C46" s="7"/>
      <c r="D46" s="59"/>
      <c r="E46" s="60"/>
      <c r="F46" s="60"/>
      <c r="G46" s="60"/>
      <c r="H46" s="60"/>
      <c r="I46" s="6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>
        <f>SUM(L9:L40)/32</f>
        <v>62.1875</v>
      </c>
      <c r="M53" s="3"/>
      <c r="N53" s="3"/>
      <c r="O53" s="3"/>
      <c r="P53" s="3"/>
      <c r="Q53" s="10">
        <f t="shared" si="3"/>
        <v>8.8839285714285712</v>
      </c>
    </row>
    <row r="54" spans="2:17" x14ac:dyDescent="0.25">
      <c r="C54" s="32"/>
      <c r="D54" s="32"/>
      <c r="E54" s="1"/>
      <c r="H54" s="35" t="s">
        <v>19</v>
      </c>
      <c r="I54" s="35"/>
      <c r="J54" s="11">
        <f>COUNTIF(J9:J53,"&gt;=70")</f>
        <v>22</v>
      </c>
      <c r="K54" s="11">
        <f t="shared" ref="K54:P54" si="4">COUNTIF(K9:K53,"&gt;=70")</f>
        <v>18</v>
      </c>
      <c r="L54" s="11">
        <f>COUNTIF(L9:L41,"&gt;=70")</f>
        <v>25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32"/>
      <c r="D55" s="32"/>
      <c r="E55" s="8"/>
      <c r="H55" s="36" t="s">
        <v>20</v>
      </c>
      <c r="I55" s="36"/>
      <c r="J55" s="12">
        <f>COUNTIF(J9:J53,"&lt;70")</f>
        <v>10</v>
      </c>
      <c r="K55" s="12">
        <f t="shared" ref="K55:Q55" si="6">COUNTIF(K9:K53,"&lt;70")</f>
        <v>14</v>
      </c>
      <c r="L55" s="12">
        <f>COUNTIF(L9:L52,"&lt;70")</f>
        <v>7</v>
      </c>
      <c r="M55" s="12">
        <f t="shared" si="6"/>
        <v>32</v>
      </c>
      <c r="N55" s="12">
        <f t="shared" si="6"/>
        <v>32</v>
      </c>
      <c r="O55" s="12">
        <f t="shared" si="6"/>
        <v>32</v>
      </c>
      <c r="P55" s="12">
        <f t="shared" si="6"/>
        <v>32</v>
      </c>
      <c r="Q55" s="12">
        <f t="shared" si="6"/>
        <v>45</v>
      </c>
    </row>
    <row r="56" spans="2:17" x14ac:dyDescent="0.25">
      <c r="C56" s="32"/>
      <c r="D56" s="32"/>
      <c r="E56" s="32"/>
      <c r="H56" s="36" t="s">
        <v>21</v>
      </c>
      <c r="I56" s="36"/>
      <c r="J56" s="12">
        <f>COUNT(J9:J53)</f>
        <v>32</v>
      </c>
      <c r="K56" s="12">
        <f>COUNT(K9:K53)</f>
        <v>32</v>
      </c>
      <c r="L56" s="12">
        <v>32</v>
      </c>
      <c r="M56" s="12">
        <f t="shared" ref="L56:Q56" si="7">COUNT(M9:M53)</f>
        <v>32</v>
      </c>
      <c r="N56" s="12">
        <f t="shared" si="7"/>
        <v>32</v>
      </c>
      <c r="O56" s="12">
        <f t="shared" si="7"/>
        <v>32</v>
      </c>
      <c r="P56" s="12">
        <f t="shared" si="7"/>
        <v>32</v>
      </c>
      <c r="Q56" s="12">
        <f t="shared" si="7"/>
        <v>45</v>
      </c>
    </row>
    <row r="57" spans="2:17" x14ac:dyDescent="0.25">
      <c r="C57" s="32"/>
      <c r="D57" s="32"/>
      <c r="E57" s="1"/>
      <c r="H57" s="37" t="s">
        <v>16</v>
      </c>
      <c r="I57" s="37"/>
      <c r="J57" s="13">
        <f>J54/J56</f>
        <v>0.6875</v>
      </c>
      <c r="K57" s="14">
        <f t="shared" ref="K57:Q57" si="8">K54/K56</f>
        <v>0.5625</v>
      </c>
      <c r="L57" s="14">
        <f t="shared" si="8"/>
        <v>0.78125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32"/>
      <c r="D58" s="32"/>
      <c r="E58" s="1"/>
      <c r="H58" s="37" t="s">
        <v>17</v>
      </c>
      <c r="I58" s="37"/>
      <c r="J58" s="13">
        <f>J55/J56</f>
        <v>0.3125</v>
      </c>
      <c r="K58" s="13">
        <f t="shared" ref="K58:Q58" si="9">K55/K56</f>
        <v>0.4375</v>
      </c>
      <c r="L58" s="14">
        <f t="shared" si="9"/>
        <v>0.21875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32"/>
      <c r="D59" s="32"/>
      <c r="E59" s="8"/>
      <c r="J59">
        <f>COUNTIF(J9:J53,"&gt;=57")</f>
        <v>22</v>
      </c>
      <c r="K59">
        <f>COUNTIF(K9:K53,"&gt;=41.1")</f>
        <v>18</v>
      </c>
      <c r="L59">
        <f>COUNTIF(L9:L53,"&gt;=62")</f>
        <v>26</v>
      </c>
    </row>
    <row r="60" spans="2:17" x14ac:dyDescent="0.25">
      <c r="C60" s="1"/>
      <c r="D60" s="1"/>
      <c r="E60" s="8"/>
      <c r="J60">
        <f>J59/J56</f>
        <v>0.6875</v>
      </c>
      <c r="K60">
        <f>K59/K56</f>
        <v>0.5625</v>
      </c>
      <c r="L60">
        <f>L59/L56</f>
        <v>0.8125</v>
      </c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J9:J40">
    <cfRule type="cellIs" dxfId="0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/>
      <c r="E4" s="39"/>
      <c r="F4" s="39"/>
      <c r="G4" s="39"/>
      <c r="I4" t="s">
        <v>1</v>
      </c>
      <c r="J4" s="40"/>
      <c r="K4" s="40"/>
      <c r="M4" t="s">
        <v>2</v>
      </c>
      <c r="N4" s="41"/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/>
      <c r="E6" s="40"/>
      <c r="F6" s="40"/>
      <c r="G6" s="40"/>
      <c r="I6" s="32" t="s">
        <v>22</v>
      </c>
      <c r="J6" s="32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50"/>
      <c r="E9" s="50"/>
      <c r="F9" s="50"/>
      <c r="G9" s="50"/>
      <c r="H9" s="50"/>
      <c r="I9" s="5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50"/>
      <c r="E10" s="50"/>
      <c r="F10" s="50"/>
      <c r="G10" s="50"/>
      <c r="H10" s="50"/>
      <c r="I10" s="5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50"/>
      <c r="E11" s="50"/>
      <c r="F11" s="50"/>
      <c r="G11" s="50"/>
      <c r="H11" s="50"/>
      <c r="I11" s="5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50"/>
      <c r="E12" s="50"/>
      <c r="F12" s="50"/>
      <c r="G12" s="50"/>
      <c r="H12" s="50"/>
      <c r="I12" s="5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50"/>
      <c r="E13" s="50"/>
      <c r="F13" s="50"/>
      <c r="G13" s="50"/>
      <c r="H13" s="50"/>
      <c r="I13" s="5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50"/>
      <c r="E14" s="50"/>
      <c r="F14" s="50"/>
      <c r="G14" s="50"/>
      <c r="H14" s="50"/>
      <c r="I14" s="5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50"/>
      <c r="E15" s="50"/>
      <c r="F15" s="50"/>
      <c r="G15" s="50"/>
      <c r="H15" s="50"/>
      <c r="I15" s="5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50"/>
      <c r="E16" s="50"/>
      <c r="F16" s="50"/>
      <c r="G16" s="50"/>
      <c r="H16" s="50"/>
      <c r="I16" s="5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50"/>
      <c r="E17" s="50"/>
      <c r="F17" s="50"/>
      <c r="G17" s="50"/>
      <c r="H17" s="50"/>
      <c r="I17" s="5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50"/>
      <c r="E18" s="50"/>
      <c r="F18" s="50"/>
      <c r="G18" s="50"/>
      <c r="H18" s="50"/>
      <c r="I18" s="5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50"/>
      <c r="E19" s="50"/>
      <c r="F19" s="50"/>
      <c r="G19" s="50"/>
      <c r="H19" s="50"/>
      <c r="I19" s="5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50"/>
      <c r="E20" s="50"/>
      <c r="F20" s="50"/>
      <c r="G20" s="50"/>
      <c r="H20" s="50"/>
      <c r="I20" s="5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50"/>
      <c r="E21" s="50"/>
      <c r="F21" s="50"/>
      <c r="G21" s="50"/>
      <c r="H21" s="50"/>
      <c r="I21" s="5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50"/>
      <c r="E22" s="50"/>
      <c r="F22" s="50"/>
      <c r="G22" s="50"/>
      <c r="H22" s="50"/>
      <c r="I22" s="5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50"/>
      <c r="E23" s="50"/>
      <c r="F23" s="50"/>
      <c r="G23" s="50"/>
      <c r="H23" s="50"/>
      <c r="I23" s="5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50"/>
      <c r="E24" s="50"/>
      <c r="F24" s="50"/>
      <c r="G24" s="50"/>
      <c r="H24" s="50"/>
      <c r="I24" s="5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50"/>
      <c r="E25" s="50"/>
      <c r="F25" s="50"/>
      <c r="G25" s="50"/>
      <c r="H25" s="50"/>
      <c r="I25" s="5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50"/>
      <c r="E26" s="50"/>
      <c r="F26" s="50"/>
      <c r="G26" s="50"/>
      <c r="H26" s="50"/>
      <c r="I26" s="5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50"/>
      <c r="E27" s="50"/>
      <c r="F27" s="50"/>
      <c r="G27" s="50"/>
      <c r="H27" s="50"/>
      <c r="I27" s="5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50"/>
      <c r="E28" s="50"/>
      <c r="F28" s="50"/>
      <c r="G28" s="50"/>
      <c r="H28" s="50"/>
      <c r="I28" s="5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50"/>
      <c r="E29" s="50"/>
      <c r="F29" s="50"/>
      <c r="G29" s="50"/>
      <c r="H29" s="50"/>
      <c r="I29" s="5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50"/>
      <c r="E30" s="50"/>
      <c r="F30" s="50"/>
      <c r="G30" s="50"/>
      <c r="H30" s="50"/>
      <c r="I30" s="5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50"/>
      <c r="E31" s="50"/>
      <c r="F31" s="50"/>
      <c r="G31" s="50"/>
      <c r="H31" s="50"/>
      <c r="I31" s="5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50"/>
      <c r="E32" s="50"/>
      <c r="F32" s="50"/>
      <c r="G32" s="50"/>
      <c r="H32" s="50"/>
      <c r="I32" s="5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50"/>
      <c r="E33" s="50"/>
      <c r="F33" s="50"/>
      <c r="G33" s="50"/>
      <c r="H33" s="50"/>
      <c r="I33" s="5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50"/>
      <c r="E34" s="50"/>
      <c r="F34" s="50"/>
      <c r="G34" s="50"/>
      <c r="H34" s="50"/>
      <c r="I34" s="5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50"/>
      <c r="E35" s="50"/>
      <c r="F35" s="50"/>
      <c r="G35" s="50"/>
      <c r="H35" s="50"/>
      <c r="I35" s="5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50"/>
      <c r="E36" s="50"/>
      <c r="F36" s="50"/>
      <c r="G36" s="50"/>
      <c r="H36" s="50"/>
      <c r="I36" s="5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50"/>
      <c r="E37" s="50"/>
      <c r="F37" s="50"/>
      <c r="G37" s="50"/>
      <c r="H37" s="50"/>
      <c r="I37" s="5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50"/>
      <c r="E38" s="50"/>
      <c r="F38" s="50"/>
      <c r="G38" s="50"/>
      <c r="H38" s="50"/>
      <c r="I38" s="5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50"/>
      <c r="E39" s="50"/>
      <c r="F39" s="50"/>
      <c r="G39" s="50"/>
      <c r="H39" s="50"/>
      <c r="I39" s="5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2"/>
      <c r="D54" s="32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2"/>
      <c r="D55" s="32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2"/>
      <c r="D56" s="32"/>
      <c r="E56" s="32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2"/>
      <c r="D57" s="32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2"/>
      <c r="D58" s="32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2"/>
      <c r="D59" s="3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GESTION DE RES</vt:lpstr>
      <vt:lpstr>CUENCAS</vt:lpstr>
      <vt:lpstr>PROB Y ESTAD 2A</vt:lpstr>
      <vt:lpstr>PROB Y EST 2B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A. Rys</cp:lastModifiedBy>
  <cp:lastPrinted>2023-03-21T15:13:53Z</cp:lastPrinted>
  <dcterms:created xsi:type="dcterms:W3CDTF">2023-03-14T19:16:59Z</dcterms:created>
  <dcterms:modified xsi:type="dcterms:W3CDTF">2023-06-12T18:53:08Z</dcterms:modified>
</cp:coreProperties>
</file>