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te Calificaciones\Reporte 4\"/>
    </mc:Choice>
  </mc:AlternateContent>
  <bookViews>
    <workbookView xWindow="0" yWindow="0" windowWidth="19200" windowHeight="731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25" l="1"/>
  <c r="C20" i="25"/>
  <c r="D20" i="25"/>
  <c r="E20" i="25"/>
  <c r="H20" i="25" s="1"/>
  <c r="L20" i="25"/>
  <c r="A21" i="25"/>
  <c r="C21" i="25"/>
  <c r="D21" i="25"/>
  <c r="E21" i="25"/>
  <c r="H21" i="25"/>
  <c r="I21" i="25"/>
  <c r="J21" i="25" s="1"/>
  <c r="L21" i="25"/>
  <c r="A22" i="25"/>
  <c r="C22" i="25"/>
  <c r="D22" i="25"/>
  <c r="E22" i="25"/>
  <c r="I22" i="25" s="1"/>
  <c r="J22" i="25" s="1"/>
  <c r="H22" i="25"/>
  <c r="L22" i="25"/>
  <c r="A23" i="25"/>
  <c r="C23" i="25"/>
  <c r="D23" i="25"/>
  <c r="E23" i="25"/>
  <c r="I23" i="25" s="1"/>
  <c r="J23" i="25" s="1"/>
  <c r="H23" i="25"/>
  <c r="L23" i="25"/>
  <c r="A24" i="25"/>
  <c r="C24" i="25"/>
  <c r="D24" i="25"/>
  <c r="E24" i="25"/>
  <c r="I24" i="25" s="1"/>
  <c r="J24" i="25" s="1"/>
  <c r="H24" i="25"/>
  <c r="L24" i="25"/>
  <c r="A25" i="25"/>
  <c r="C25" i="25"/>
  <c r="D25" i="25"/>
  <c r="E25" i="25"/>
  <c r="I25" i="25" s="1"/>
  <c r="J25" i="25" s="1"/>
  <c r="H25" i="25"/>
  <c r="L25" i="25"/>
  <c r="A26" i="25"/>
  <c r="C26" i="25"/>
  <c r="D26" i="25"/>
  <c r="E26" i="25"/>
  <c r="I26" i="25" s="1"/>
  <c r="J26" i="25" s="1"/>
  <c r="H26" i="25"/>
  <c r="L26" i="25"/>
  <c r="A27" i="25"/>
  <c r="C27" i="25"/>
  <c r="D27" i="25"/>
  <c r="E27" i="25"/>
  <c r="I27" i="25" s="1"/>
  <c r="J27" i="25" s="1"/>
  <c r="H27" i="25"/>
  <c r="L27" i="25"/>
  <c r="I20" i="25" l="1"/>
  <c r="J20" i="25" s="1"/>
  <c r="N16" i="24"/>
  <c r="N18" i="24" l="1"/>
  <c r="N17" i="24"/>
  <c r="N15" i="24"/>
  <c r="N14" i="24"/>
  <c r="N18" i="23" l="1"/>
  <c r="N20" i="23"/>
  <c r="N14" i="23"/>
  <c r="N19" i="23" l="1"/>
  <c r="N17" i="23"/>
  <c r="H19" i="23"/>
  <c r="I19" i="23"/>
  <c r="J19" i="23" s="1"/>
  <c r="L19" i="23"/>
  <c r="H20" i="23"/>
  <c r="I20" i="23"/>
  <c r="J20" i="23" s="1"/>
  <c r="L20" i="23"/>
  <c r="D20" i="23"/>
  <c r="C20" i="23"/>
  <c r="C19" i="23"/>
  <c r="A20" i="23"/>
  <c r="A19" i="23"/>
  <c r="D19" i="23"/>
  <c r="E18" i="23"/>
  <c r="E20" i="23"/>
  <c r="E19" i="23"/>
  <c r="C18" i="23"/>
  <c r="N16" i="22" l="1"/>
  <c r="N18" i="22"/>
  <c r="N17" i="22"/>
  <c r="N15" i="22"/>
  <c r="N14" i="22"/>
  <c r="A15" i="22"/>
  <c r="C15" i="22"/>
  <c r="D15" i="22"/>
  <c r="I15" i="22"/>
  <c r="L15" i="22"/>
  <c r="N19" i="10" l="1"/>
  <c r="L19" i="10" l="1"/>
  <c r="I19" i="10"/>
  <c r="N15" i="10"/>
  <c r="N14" i="10" l="1"/>
  <c r="G37" i="22" l="1"/>
  <c r="L16" i="22" l="1"/>
  <c r="L14" i="22"/>
  <c r="E6" i="23" l="1"/>
  <c r="E6" i="22"/>
  <c r="E28" i="10" l="1"/>
  <c r="I18" i="10"/>
  <c r="I17" i="10"/>
  <c r="I16" i="10"/>
  <c r="I15" i="10"/>
  <c r="I14" i="10"/>
  <c r="H14" i="25" l="1"/>
  <c r="N28" i="25" l="1"/>
  <c r="M28" i="25"/>
  <c r="K28" i="25"/>
  <c r="G28" i="25"/>
  <c r="F28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J18" i="23" s="1"/>
  <c r="D18" i="23"/>
  <c r="A18" i="23"/>
  <c r="E17" i="23"/>
  <c r="I17" i="23" s="1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I16" i="22"/>
  <c r="A17" i="22"/>
  <c r="C17" i="22"/>
  <c r="D17" i="22"/>
  <c r="L17" i="22"/>
  <c r="A18" i="22"/>
  <c r="C18" i="22"/>
  <c r="D18" i="22"/>
  <c r="L18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F28" i="10"/>
  <c r="L16" i="10"/>
  <c r="L15" i="10"/>
  <c r="L14" i="10"/>
  <c r="I15" i="25" l="1"/>
  <c r="J15" i="25" s="1"/>
  <c r="H15" i="25"/>
  <c r="I17" i="25"/>
  <c r="J17" i="25" s="1"/>
  <c r="H17" i="25"/>
  <c r="I18" i="25"/>
  <c r="J18" i="25" s="1"/>
  <c r="H18" i="25"/>
  <c r="I14" i="22"/>
  <c r="I16" i="25"/>
  <c r="J16" i="25" s="1"/>
  <c r="H16" i="25"/>
  <c r="I19" i="25"/>
  <c r="J19" i="25" s="1"/>
  <c r="H19" i="25"/>
  <c r="L14" i="25"/>
  <c r="L15" i="25"/>
  <c r="L16" i="25"/>
  <c r="L17" i="25"/>
  <c r="L18" i="25"/>
  <c r="L19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7" i="23"/>
  <c r="H18" i="23"/>
  <c r="E28" i="23"/>
  <c r="I18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  <author>tc={4878C29F-3CB2-466A-8A67-2FD52CC30540}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<sst xmlns="http://schemas.openxmlformats.org/spreadsheetml/2006/main" count="205" uniqueCount="48">
  <si>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</si>
  <si>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</si>
  <si>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</si>
  <si>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</si>
  <si>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</si>
  <si>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</si>
  <si>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</si>
  <si>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</si>
  <si>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</si>
  <si>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</si>
  <si>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</si>
  <si>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</si>
  <si>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</si>
  <si>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</si>
  <si>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</si>
  <si>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</si>
  <si>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</si>
  <si>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</si>
  <si>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</si>
  <si>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</si>
  <si>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</si>
  <si>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</si>
  <si>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</si>
  <si>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</si>
  <si>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</si>
  <si>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</si>
  <si>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</si>
  <si>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</si>
  <si>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</si>
  <si>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</si>
  <si>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</si>
  <si>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ISIC</t>
  </si>
  <si>
    <t>II</t>
  </si>
  <si>
    <t>S/E</t>
  </si>
  <si>
    <t>MTI. ANGELINA MÁRQUEZ JIMÉNEZ</t>
  </si>
  <si>
    <t xml:space="preserve">EN SISTEMAS COMPUTACIONALES </t>
  </si>
  <si>
    <t>CÓMPUTO EN LA NUBE</t>
  </si>
  <si>
    <t>804A</t>
  </si>
  <si>
    <t xml:space="preserve">TALLER DE SISTEMAS OPERATIVOS </t>
  </si>
  <si>
    <t>404A</t>
  </si>
  <si>
    <t>404B</t>
  </si>
  <si>
    <t>TÓPICOS AVANZADOS DE PROGRAMACIÓN</t>
  </si>
  <si>
    <t>ISC. LILY ALEJANDRA MEDRANO MENDOZA</t>
  </si>
  <si>
    <t>FEBRERO - JULIO 2023</t>
  </si>
  <si>
    <t>III</t>
  </si>
  <si>
    <t>IV</t>
  </si>
  <si>
    <t>ISC. DIEGO DE JESÚS VELAZQUEZ LUCHO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</si>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</sst>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5" xfId="0" applyFont="1" applyBorder="1" applyAlignment="1">
      <alignment horizontal="center"/>
    </xf>
    <xf numFmtId="0" fontId="9" fillId="0" borderId="15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665806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B7" zoomScale="112" zoomScaleNormal="85" zoomScaleSheetLayoutView="100" workbookViewId="0">
      <selection activeCell="B17" sqref="B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4.5" x14ac:dyDescent="0.35">
      <c r="A6" s="50" t="s">
        <v>2</v>
      </c>
      <c r="B6" s="50"/>
      <c r="C6" s="50"/>
      <c r="D6" s="50"/>
      <c r="E6" s="52" t="s">
        <v>35</v>
      </c>
      <c r="F6" s="47"/>
      <c r="G6" s="47"/>
      <c r="H6" s="47"/>
      <c r="I6" s="47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3</v>
      </c>
      <c r="I8" s="45" t="s">
        <v>7</v>
      </c>
      <c r="J8" s="45"/>
      <c r="K8" s="45"/>
      <c r="L8" s="39" t="s">
        <v>43</v>
      </c>
      <c r="M8" s="39"/>
      <c r="N8" s="39"/>
    </row>
    <row r="10" spans="1:14" ht="14.5" x14ac:dyDescent="0.35">
      <c r="A10" s="4" t="s">
        <v>8</v>
      </c>
      <c r="B10" s="46" t="s">
        <v>34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9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5">
      <c r="A14" s="21" t="s">
        <v>36</v>
      </c>
      <c r="B14" s="22" t="s">
        <v>21</v>
      </c>
      <c r="C14" s="22" t="s">
        <v>37</v>
      </c>
      <c r="D14" s="22" t="s">
        <v>31</v>
      </c>
      <c r="E14" s="22">
        <v>10</v>
      </c>
      <c r="F14" s="22">
        <v>9</v>
      </c>
      <c r="G14" s="9"/>
      <c r="H14" s="10"/>
      <c r="I14" s="9">
        <f t="shared" ref="I14:I18" si="0">(E14-SUM(F14:G14))-K14</f>
        <v>1</v>
      </c>
      <c r="J14" s="10"/>
      <c r="K14" s="9">
        <v>0</v>
      </c>
      <c r="L14" s="10">
        <f t="shared" ref="L14:L28" si="1">K14/E14</f>
        <v>0</v>
      </c>
      <c r="M14" s="22">
        <v>87</v>
      </c>
      <c r="N14" s="25">
        <f>6/10</f>
        <v>0.6</v>
      </c>
    </row>
    <row r="15" spans="1:14" s="11" customFormat="1" x14ac:dyDescent="0.25">
      <c r="A15" s="21" t="s">
        <v>38</v>
      </c>
      <c r="B15" s="22" t="s">
        <v>21</v>
      </c>
      <c r="C15" s="22" t="s">
        <v>39</v>
      </c>
      <c r="D15" s="22" t="s">
        <v>31</v>
      </c>
      <c r="E15" s="22">
        <v>18</v>
      </c>
      <c r="F15" s="22">
        <v>18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2">
        <v>91</v>
      </c>
      <c r="N15" s="28">
        <f>8/18</f>
        <v>0.44444444444444442</v>
      </c>
    </row>
    <row r="16" spans="1:14" s="11" customFormat="1" x14ac:dyDescent="0.25">
      <c r="A16" s="21" t="s">
        <v>38</v>
      </c>
      <c r="B16" s="22" t="s">
        <v>21</v>
      </c>
      <c r="C16" s="22" t="s">
        <v>40</v>
      </c>
      <c r="D16" s="22" t="s">
        <v>31</v>
      </c>
      <c r="E16" s="22">
        <v>16</v>
      </c>
      <c r="F16" s="22">
        <v>16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9">
        <v>94</v>
      </c>
      <c r="N16" s="28">
        <v>1</v>
      </c>
    </row>
    <row r="17" spans="1:14" s="11" customFormat="1" ht="25" x14ac:dyDescent="0.25">
      <c r="A17" s="21" t="s">
        <v>41</v>
      </c>
      <c r="B17" s="22" t="s">
        <v>33</v>
      </c>
      <c r="C17" s="22" t="s">
        <v>39</v>
      </c>
      <c r="D17" s="22" t="s">
        <v>31</v>
      </c>
      <c r="E17" s="22">
        <v>24</v>
      </c>
      <c r="F17" s="22"/>
      <c r="G17" s="9"/>
      <c r="H17" s="10"/>
      <c r="I17" s="9">
        <f t="shared" si="0"/>
        <v>24</v>
      </c>
      <c r="J17" s="10"/>
      <c r="K17" s="9"/>
      <c r="L17" s="10"/>
      <c r="M17" s="27"/>
      <c r="N17" s="26"/>
    </row>
    <row r="18" spans="1:14" s="11" customFormat="1" ht="25" x14ac:dyDescent="0.25">
      <c r="A18" s="21" t="s">
        <v>41</v>
      </c>
      <c r="B18" s="22" t="s">
        <v>33</v>
      </c>
      <c r="C18" s="22" t="s">
        <v>40</v>
      </c>
      <c r="D18" s="22" t="s">
        <v>31</v>
      </c>
      <c r="E18" s="22">
        <v>17</v>
      </c>
      <c r="F18" s="22"/>
      <c r="G18" s="9"/>
      <c r="H18" s="23"/>
      <c r="I18" s="24">
        <f t="shared" si="0"/>
        <v>17</v>
      </c>
      <c r="J18" s="10"/>
      <c r="K18" s="9"/>
      <c r="L18" s="10"/>
      <c r="M18" s="27"/>
      <c r="N18" s="26"/>
    </row>
    <row r="19" spans="1:14" s="11" customFormat="1" x14ac:dyDescent="0.25">
      <c r="A19" s="21" t="s">
        <v>36</v>
      </c>
      <c r="B19" s="22" t="s">
        <v>32</v>
      </c>
      <c r="C19" s="22" t="s">
        <v>37</v>
      </c>
      <c r="D19" s="22" t="s">
        <v>31</v>
      </c>
      <c r="E19" s="22">
        <v>10</v>
      </c>
      <c r="F19" s="22">
        <v>10</v>
      </c>
      <c r="G19" s="9"/>
      <c r="H19" s="10"/>
      <c r="I19" s="9">
        <f t="shared" ref="I19" si="2">(E19-SUM(F19:G19))-K19</f>
        <v>0</v>
      </c>
      <c r="J19" s="10"/>
      <c r="K19" s="9">
        <v>0</v>
      </c>
      <c r="L19" s="10">
        <f t="shared" ref="L19" si="3">K19/E19</f>
        <v>0</v>
      </c>
      <c r="M19" s="22">
        <v>86</v>
      </c>
      <c r="N19" s="25">
        <f>5/10</f>
        <v>0.5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24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24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24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24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24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24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24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24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53</v>
      </c>
      <c r="G28" s="17">
        <v>0</v>
      </c>
      <c r="H28" s="18"/>
      <c r="I28" s="17">
        <f t="shared" ref="I28" si="4">(E28-SUM(F28:G28))-K28</f>
        <v>42</v>
      </c>
      <c r="J28" s="18"/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0.63611111111111107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32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35">
      <c r="B37" s="31" t="str">
        <f>B10</f>
        <v>MTI. ANGELINA MÁRQUEZ JIMÉNEZ</v>
      </c>
      <c r="C37" s="31"/>
      <c r="D37" s="31"/>
      <c r="E37" s="13"/>
      <c r="F37" s="13"/>
      <c r="G37" s="32" t="s">
        <v>42</v>
      </c>
      <c r="H37" s="33"/>
      <c r="I37" s="33"/>
      <c r="J37" s="33"/>
    </row>
  </sheetData>
  <mergeCells count="31">
    <mergeCell ref="A3:N3"/>
    <mergeCell ref="A5:N5"/>
    <mergeCell ref="A6:D6"/>
    <mergeCell ref="B1:N1"/>
    <mergeCell ref="E6:I6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7" zoomScale="95" zoomScaleNormal="120" zoomScaleSheetLayoutView="100" workbookViewId="0">
      <selection activeCell="A14" sqref="A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50" t="s">
        <v>2</v>
      </c>
      <c r="B6" s="50"/>
      <c r="C6" s="50"/>
      <c r="D6" s="50"/>
      <c r="E6" s="53" t="str">
        <f>'1'!E6:I6</f>
        <v xml:space="preserve">EN SISTEMAS COMPUTACIONALES </v>
      </c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5" t="s">
        <v>7</v>
      </c>
      <c r="J8" s="45"/>
      <c r="K8" s="45"/>
      <c r="L8" s="39" t="str">
        <f>'1'!L8</f>
        <v>FEBRERO - JULIO 2023</v>
      </c>
      <c r="M8" s="39"/>
      <c r="N8" s="39"/>
    </row>
    <row r="10" spans="1:14" ht="13" x14ac:dyDescent="0.3">
      <c r="A10" s="4" t="s">
        <v>8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9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5">
      <c r="A14" s="9" t="str">
        <f>'1'!A14</f>
        <v>CÓMPUTO EN LA NUBE</v>
      </c>
      <c r="B14" s="9" t="s">
        <v>44</v>
      </c>
      <c r="C14" s="9" t="str">
        <f>'1'!C14</f>
        <v>804A</v>
      </c>
      <c r="D14" s="9" t="str">
        <f>'1'!D14</f>
        <v>ISIC</v>
      </c>
      <c r="E14" s="22">
        <v>10</v>
      </c>
      <c r="F14" s="9">
        <v>10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84</v>
      </c>
      <c r="N14" s="15">
        <f>3/10</f>
        <v>0.3</v>
      </c>
    </row>
    <row r="15" spans="1:14" s="11" customFormat="1" x14ac:dyDescent="0.25">
      <c r="A15" s="9" t="str">
        <f>'1'!A15</f>
        <v xml:space="preserve">TALLER DE SISTEMAS OPERATIVOS </v>
      </c>
      <c r="B15" s="9" t="s">
        <v>32</v>
      </c>
      <c r="C15" s="9" t="str">
        <f>'1'!C15</f>
        <v>404A</v>
      </c>
      <c r="D15" s="9" t="str">
        <f>'1'!D15</f>
        <v>ISIC</v>
      </c>
      <c r="E15" s="22">
        <v>18</v>
      </c>
      <c r="F15" s="9">
        <v>14</v>
      </c>
      <c r="G15" s="9"/>
      <c r="H15" s="10"/>
      <c r="I15" s="9">
        <f>(E15-SUM(F15:G15))-K15</f>
        <v>4</v>
      </c>
      <c r="J15" s="10"/>
      <c r="K15" s="9">
        <v>0</v>
      </c>
      <c r="L15" s="10">
        <f>K15/E15</f>
        <v>0</v>
      </c>
      <c r="M15" s="9">
        <v>65</v>
      </c>
      <c r="N15" s="15">
        <f>14/18</f>
        <v>0.77777777777777779</v>
      </c>
    </row>
    <row r="16" spans="1:14" s="11" customFormat="1" x14ac:dyDescent="0.25">
      <c r="A16" s="9" t="str">
        <f>'1'!A16</f>
        <v xml:space="preserve">TALLER DE SISTEMAS OPERATIVOS </v>
      </c>
      <c r="B16" s="9" t="s">
        <v>32</v>
      </c>
      <c r="C16" s="9" t="str">
        <f>'1'!C16</f>
        <v>404B</v>
      </c>
      <c r="D16" s="9" t="str">
        <f>'1'!D16</f>
        <v>ISIC</v>
      </c>
      <c r="E16" s="22">
        <v>16</v>
      </c>
      <c r="F16" s="9">
        <v>9</v>
      </c>
      <c r="G16" s="9"/>
      <c r="H16" s="10"/>
      <c r="I16" s="9">
        <f>(E16-SUM(F16:G16))-K16</f>
        <v>7</v>
      </c>
      <c r="J16" s="10"/>
      <c r="K16" s="9">
        <v>0</v>
      </c>
      <c r="L16" s="10">
        <f>K16/E16</f>
        <v>0</v>
      </c>
      <c r="M16" s="9">
        <v>44</v>
      </c>
      <c r="N16" s="15">
        <f>9/16</f>
        <v>0.5625</v>
      </c>
    </row>
    <row r="17" spans="1:14" s="11" customFormat="1" ht="25" x14ac:dyDescent="0.25">
      <c r="A17" s="9" t="str">
        <f>'1'!A17</f>
        <v>TÓPICOS AVANZADOS DE PROGRAMACIÓN</v>
      </c>
      <c r="B17" s="9" t="s">
        <v>21</v>
      </c>
      <c r="C17" s="9" t="str">
        <f>'1'!C17</f>
        <v>404A</v>
      </c>
      <c r="D17" s="9" t="str">
        <f>'1'!D17</f>
        <v>ISIC</v>
      </c>
      <c r="E17" s="22">
        <v>24</v>
      </c>
      <c r="F17" s="9">
        <v>17</v>
      </c>
      <c r="G17" s="9"/>
      <c r="H17" s="10"/>
      <c r="I17" s="9">
        <f>(E17-SUM(F17:G17))-K17</f>
        <v>7</v>
      </c>
      <c r="J17" s="10"/>
      <c r="K17" s="9">
        <v>0</v>
      </c>
      <c r="L17" s="10">
        <f>K17/E17</f>
        <v>0</v>
      </c>
      <c r="M17" s="9">
        <v>60</v>
      </c>
      <c r="N17" s="15">
        <f>17/24</f>
        <v>0.70833333333333337</v>
      </c>
    </row>
    <row r="18" spans="1:14" s="11" customFormat="1" ht="25" x14ac:dyDescent="0.25">
      <c r="A18" s="9" t="str">
        <f>'1'!A18</f>
        <v>TÓPICOS AVANZADOS DE PROGRAMACIÓN</v>
      </c>
      <c r="B18" s="9" t="s">
        <v>21</v>
      </c>
      <c r="C18" s="9" t="str">
        <f>'1'!C18</f>
        <v>404B</v>
      </c>
      <c r="D18" s="9" t="str">
        <f>'1'!D18</f>
        <v>ISIC</v>
      </c>
      <c r="E18" s="22">
        <v>17</v>
      </c>
      <c r="F18" s="9">
        <v>10</v>
      </c>
      <c r="G18" s="9"/>
      <c r="H18" s="10"/>
      <c r="I18" s="9">
        <f>(E18-SUM(F18:G18))-K18</f>
        <v>7</v>
      </c>
      <c r="J18" s="10"/>
      <c r="K18" s="9">
        <v>0</v>
      </c>
      <c r="L18" s="10">
        <f>K18/E18</f>
        <v>0</v>
      </c>
      <c r="M18" s="9">
        <v>46</v>
      </c>
      <c r="N18" s="15">
        <f>10/17</f>
        <v>0.58823529411764708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24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24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24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24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24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24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24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24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60</v>
      </c>
      <c r="G28" s="17">
        <f>SUM(G14:G27)</f>
        <v>0</v>
      </c>
      <c r="H28" s="18"/>
      <c r="I28" s="17">
        <f t="shared" si="0"/>
        <v>25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59.8</v>
      </c>
      <c r="N28" s="19">
        <f>AVERAGE(N14:N27)</f>
        <v>0.58736928104575159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MTI. ANGELINA MÁRQUEZ JIMÉNEZ</v>
      </c>
      <c r="C37" s="31"/>
      <c r="D37" s="31"/>
      <c r="E37" s="13"/>
      <c r="F37" s="13"/>
      <c r="G37" s="32" t="str">
        <f>'1'!G37:J37</f>
        <v>ISC. LILY ALEJANDRA MEDRANO MENDOZA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8" zoomScale="88" zoomScaleNormal="85" zoomScaleSheetLayoutView="100" workbookViewId="0">
      <selection activeCell="I17" sqref="I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50" t="s">
        <v>2</v>
      </c>
      <c r="B6" s="50"/>
      <c r="C6" s="50"/>
      <c r="D6" s="50"/>
      <c r="E6" s="53" t="str">
        <f>'1'!E6:I6</f>
        <v xml:space="preserve">EN SISTEMAS COMPUTACIONALES </v>
      </c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5" t="s">
        <v>7</v>
      </c>
      <c r="J8" s="45"/>
      <c r="K8" s="45"/>
      <c r="L8" s="39" t="str">
        <f>'1'!L8</f>
        <v>FEBRERO - JULIO 2023</v>
      </c>
      <c r="M8" s="39"/>
      <c r="N8" s="39"/>
    </row>
    <row r="10" spans="1:14" ht="13" x14ac:dyDescent="0.3">
      <c r="A10" s="4" t="s">
        <v>8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9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5">
      <c r="A14" s="9" t="str">
        <f>'1'!A14</f>
        <v>CÓMPUTO EN LA NUBE</v>
      </c>
      <c r="B14" s="9" t="s">
        <v>45</v>
      </c>
      <c r="C14" s="9" t="str">
        <f>'1'!C14</f>
        <v>804A</v>
      </c>
      <c r="D14" s="9" t="str">
        <f>'1'!D14</f>
        <v>ISIC</v>
      </c>
      <c r="E14" s="9">
        <f>'1'!E14</f>
        <v>10</v>
      </c>
      <c r="F14" s="9">
        <v>10</v>
      </c>
      <c r="G14" s="9"/>
      <c r="H14" s="10">
        <f t="shared" ref="H14:H18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90</v>
      </c>
      <c r="N14" s="15">
        <f>6/10</f>
        <v>0.6</v>
      </c>
    </row>
    <row r="15" spans="1:14" s="11" customFormat="1" x14ac:dyDescent="0.25">
      <c r="A15" s="9" t="str">
        <f>'1'!A15</f>
        <v xml:space="preserve">TALLER DE SISTEMAS OPERATIVOS </v>
      </c>
      <c r="B15" s="22" t="s">
        <v>33</v>
      </c>
      <c r="C15" s="9" t="str">
        <f>'1'!C15</f>
        <v>404A</v>
      </c>
      <c r="D15" s="9" t="str">
        <f>'1'!D15</f>
        <v>ISIC</v>
      </c>
      <c r="E15" s="9">
        <f>'1'!E15</f>
        <v>18</v>
      </c>
      <c r="F15" s="9">
        <v>0</v>
      </c>
      <c r="G15" s="9"/>
      <c r="H15" s="10">
        <v>0</v>
      </c>
      <c r="I15" s="9">
        <v>0</v>
      </c>
      <c r="J15" s="10">
        <f t="shared" si="2"/>
        <v>0</v>
      </c>
      <c r="K15" s="9"/>
      <c r="L15" s="10">
        <f t="shared" si="3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 xml:space="preserve">TALLER DE SISTEMAS OPERATIVOS </v>
      </c>
      <c r="B16" s="22" t="s">
        <v>33</v>
      </c>
      <c r="C16" s="9" t="str">
        <f>'1'!C16</f>
        <v>404B</v>
      </c>
      <c r="D16" s="9" t="str">
        <f>'1'!D16</f>
        <v>ISIC</v>
      </c>
      <c r="E16" s="9">
        <f>'1'!E16</f>
        <v>16</v>
      </c>
      <c r="F16" s="9">
        <v>0</v>
      </c>
      <c r="G16" s="9"/>
      <c r="H16" s="10">
        <v>0</v>
      </c>
      <c r="I16" s="9">
        <v>0</v>
      </c>
      <c r="J16" s="10">
        <f t="shared" si="2"/>
        <v>0</v>
      </c>
      <c r="K16" s="9"/>
      <c r="L16" s="10">
        <f t="shared" si="3"/>
        <v>0</v>
      </c>
      <c r="M16" s="9">
        <v>0</v>
      </c>
      <c r="N16" s="15">
        <v>0</v>
      </c>
    </row>
    <row r="17" spans="1:14" s="11" customFormat="1" ht="25" x14ac:dyDescent="0.25">
      <c r="A17" s="9" t="str">
        <f>'1'!A17</f>
        <v>TÓPICOS AVANZADOS DE PROGRAMACIÓN</v>
      </c>
      <c r="B17" s="9" t="s">
        <v>32</v>
      </c>
      <c r="C17" s="9" t="str">
        <f>'1'!C17</f>
        <v>404A</v>
      </c>
      <c r="D17" s="9" t="str">
        <f>'1'!D17</f>
        <v>ISIC</v>
      </c>
      <c r="E17" s="9">
        <f>'1'!E17</f>
        <v>24</v>
      </c>
      <c r="F17" s="9">
        <v>17</v>
      </c>
      <c r="G17" s="9"/>
      <c r="H17" s="10">
        <f t="shared" si="0"/>
        <v>0.70833333333333337</v>
      </c>
      <c r="I17" s="9">
        <f t="shared" si="1"/>
        <v>7</v>
      </c>
      <c r="J17" s="10">
        <f t="shared" si="2"/>
        <v>0.29166666666666669</v>
      </c>
      <c r="K17" s="9"/>
      <c r="L17" s="10">
        <f t="shared" si="3"/>
        <v>0</v>
      </c>
      <c r="M17" s="9">
        <v>66</v>
      </c>
      <c r="N17" s="15">
        <f>17/24</f>
        <v>0.70833333333333337</v>
      </c>
    </row>
    <row r="18" spans="1:14" s="11" customFormat="1" ht="25" x14ac:dyDescent="0.25">
      <c r="A18" s="9" t="str">
        <f>'1'!A18</f>
        <v>TÓPICOS AVANZADOS DE PROGRAMACIÓN</v>
      </c>
      <c r="B18" s="9" t="s">
        <v>44</v>
      </c>
      <c r="C18" s="9" t="str">
        <f>'1'!C17</f>
        <v>404A</v>
      </c>
      <c r="D18" s="9" t="str">
        <f>'1'!D18</f>
        <v>ISIC</v>
      </c>
      <c r="E18" s="9">
        <f>'1'!E17</f>
        <v>24</v>
      </c>
      <c r="F18" s="9">
        <v>20</v>
      </c>
      <c r="G18" s="9"/>
      <c r="H18" s="10">
        <f t="shared" si="0"/>
        <v>0.83333333333333337</v>
      </c>
      <c r="I18" s="9">
        <f t="shared" si="1"/>
        <v>4</v>
      </c>
      <c r="J18" s="10">
        <f t="shared" si="2"/>
        <v>0.16666666666666666</v>
      </c>
      <c r="K18" s="9"/>
      <c r="L18" s="10">
        <f t="shared" si="3"/>
        <v>0</v>
      </c>
      <c r="M18" s="9">
        <v>73</v>
      </c>
      <c r="N18" s="15">
        <f>19/24</f>
        <v>0.79166666666666663</v>
      </c>
    </row>
    <row r="19" spans="1:14" s="11" customFormat="1" ht="25" x14ac:dyDescent="0.25">
      <c r="A19" s="9" t="str">
        <f>'1'!A17</f>
        <v>TÓPICOS AVANZADOS DE PROGRAMACIÓN</v>
      </c>
      <c r="B19" s="9" t="s">
        <v>32</v>
      </c>
      <c r="C19" s="9" t="str">
        <f>'1'!C18</f>
        <v>404B</v>
      </c>
      <c r="D19" s="9" t="str">
        <f>'1'!D19</f>
        <v>ISIC</v>
      </c>
      <c r="E19" s="9">
        <f>'1'!E18</f>
        <v>17</v>
      </c>
      <c r="F19" s="9">
        <v>17</v>
      </c>
      <c r="G19" s="9"/>
      <c r="H19" s="10">
        <f t="shared" ref="H19:H20" si="4">F19/E19</f>
        <v>1</v>
      </c>
      <c r="I19" s="9">
        <f t="shared" ref="I19:I20" si="5">(E19-SUM(F19:G19))-K19</f>
        <v>0</v>
      </c>
      <c r="J19" s="10">
        <f t="shared" ref="J19:J20" si="6">I19/E19</f>
        <v>0</v>
      </c>
      <c r="K19" s="9"/>
      <c r="L19" s="10">
        <f t="shared" ref="L19:L20" si="7">K19/E19</f>
        <v>0</v>
      </c>
      <c r="M19" s="9">
        <v>86</v>
      </c>
      <c r="N19" s="15">
        <f>8/17</f>
        <v>0.47058823529411764</v>
      </c>
    </row>
    <row r="20" spans="1:14" s="11" customFormat="1" ht="25" x14ac:dyDescent="0.25">
      <c r="A20" s="9" t="str">
        <f>'1'!A17</f>
        <v>TÓPICOS AVANZADOS DE PROGRAMACIÓN</v>
      </c>
      <c r="B20" s="9" t="s">
        <v>44</v>
      </c>
      <c r="C20" s="9" t="str">
        <f>'1'!C18</f>
        <v>404B</v>
      </c>
      <c r="D20" s="9" t="str">
        <f>'1'!D19</f>
        <v>ISIC</v>
      </c>
      <c r="E20" s="9">
        <f>'1'!E18</f>
        <v>17</v>
      </c>
      <c r="F20" s="9">
        <v>15</v>
      </c>
      <c r="G20" s="9"/>
      <c r="H20" s="10">
        <f t="shared" si="4"/>
        <v>0.88235294117647056</v>
      </c>
      <c r="I20" s="9">
        <f t="shared" si="5"/>
        <v>2</v>
      </c>
      <c r="J20" s="10">
        <f t="shared" si="6"/>
        <v>0.11764705882352941</v>
      </c>
      <c r="K20" s="9"/>
      <c r="L20" s="10">
        <f t="shared" si="7"/>
        <v>0</v>
      </c>
      <c r="M20" s="9">
        <v>78</v>
      </c>
      <c r="N20" s="15">
        <f>14/17</f>
        <v>0.82352941176470584</v>
      </c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79</v>
      </c>
      <c r="G28" s="17">
        <f>SUM(G14:G27)</f>
        <v>0</v>
      </c>
      <c r="H28" s="18">
        <f>SUM(F28:G28)/E28</f>
        <v>0.62698412698412698</v>
      </c>
      <c r="I28" s="17">
        <f t="shared" si="1"/>
        <v>47</v>
      </c>
      <c r="J28" s="18">
        <f t="shared" si="2"/>
        <v>0.37301587301587302</v>
      </c>
      <c r="K28" s="17">
        <f>SUM(K14:K27)</f>
        <v>0</v>
      </c>
      <c r="L28" s="18">
        <f t="shared" si="3"/>
        <v>0</v>
      </c>
      <c r="M28" s="17">
        <f>AVERAGE(M14:M27)</f>
        <v>56.142857142857146</v>
      </c>
      <c r="N28" s="19">
        <f>AVERAGE(N14:N27)</f>
        <v>0.48487394957983199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MTI. ANGELINA MÁRQUEZ JIMÉNEZ</v>
      </c>
      <c r="C37" s="31"/>
      <c r="D37" s="31"/>
      <c r="E37" s="13"/>
      <c r="F37" s="13"/>
      <c r="G37" s="32" t="s">
        <v>46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abSelected="1" topLeftCell="B6" zoomScale="97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6328125" style="1" bestFit="1" customWidth="1"/>
    <col min="2" max="2" width="4.7265625" style="1" bestFit="1" customWidth="1"/>
    <col min="3" max="3" width="6.6328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50" t="s">
        <v>2</v>
      </c>
      <c r="B6" s="50"/>
      <c r="C6" s="50"/>
      <c r="D6" s="50"/>
      <c r="E6" s="53"/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5" t="s">
        <v>7</v>
      </c>
      <c r="J8" s="45"/>
      <c r="K8" s="45"/>
      <c r="L8" s="39" t="str">
        <f>'1'!L8</f>
        <v>FEBRERO - JULIO 2023</v>
      </c>
      <c r="M8" s="39"/>
      <c r="N8" s="39"/>
    </row>
    <row r="10" spans="1:14" ht="13" x14ac:dyDescent="0.3">
      <c r="A10" s="4" t="s">
        <v>8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9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5">
      <c r="A14" s="9" t="str">
        <f>'1'!A14</f>
        <v>CÓMPUTO EN LA NUBE</v>
      </c>
      <c r="B14" s="9" t="s">
        <v>47</v>
      </c>
      <c r="C14" s="9" t="str">
        <f>'1'!C14</f>
        <v>804A</v>
      </c>
      <c r="D14" s="9" t="str">
        <f>'1'!D14</f>
        <v>ISIC</v>
      </c>
      <c r="E14" s="9">
        <f>'1'!E14</f>
        <v>10</v>
      </c>
      <c r="F14" s="9">
        <v>10</v>
      </c>
      <c r="G14" s="9"/>
      <c r="H14" s="10">
        <f t="shared" ref="H14:H18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93</v>
      </c>
      <c r="N14" s="15">
        <f>6/10</f>
        <v>0.6</v>
      </c>
    </row>
    <row r="15" spans="1:14" s="11" customFormat="1" x14ac:dyDescent="0.25">
      <c r="A15" s="9" t="str">
        <f>'1'!A15</f>
        <v xml:space="preserve">TALLER DE SISTEMAS OPERATIVOS </v>
      </c>
      <c r="B15" s="9" t="s">
        <v>44</v>
      </c>
      <c r="C15" s="9" t="str">
        <f>'1'!C15</f>
        <v>404A</v>
      </c>
      <c r="D15" s="9" t="str">
        <f>'1'!D15</f>
        <v>ISIC</v>
      </c>
      <c r="E15" s="9">
        <f>'1'!E15</f>
        <v>18</v>
      </c>
      <c r="F15" s="9">
        <v>17</v>
      </c>
      <c r="G15" s="9"/>
      <c r="H15" s="10">
        <f t="shared" si="0"/>
        <v>0.94444444444444442</v>
      </c>
      <c r="I15" s="9">
        <f t="shared" si="1"/>
        <v>1</v>
      </c>
      <c r="J15" s="10">
        <f t="shared" si="2"/>
        <v>5.5555555555555552E-2</v>
      </c>
      <c r="K15" s="9"/>
      <c r="L15" s="10">
        <f t="shared" si="3"/>
        <v>0</v>
      </c>
      <c r="M15" s="9">
        <v>89</v>
      </c>
      <c r="N15" s="15">
        <f>13/18</f>
        <v>0.72222222222222221</v>
      </c>
    </row>
    <row r="16" spans="1:14" s="11" customFormat="1" x14ac:dyDescent="0.25">
      <c r="A16" s="9" t="str">
        <f>'1'!A16</f>
        <v xml:space="preserve">TALLER DE SISTEMAS OPERATIVOS </v>
      </c>
      <c r="B16" s="9" t="s">
        <v>44</v>
      </c>
      <c r="C16" s="9" t="str">
        <f>'1'!C16</f>
        <v>404B</v>
      </c>
      <c r="D16" s="9" t="str">
        <f>'1'!D16</f>
        <v>ISIC</v>
      </c>
      <c r="E16" s="9">
        <f>'1'!E16</f>
        <v>16</v>
      </c>
      <c r="F16" s="9">
        <v>12</v>
      </c>
      <c r="G16" s="9"/>
      <c r="H16" s="10">
        <f t="shared" si="0"/>
        <v>0.75</v>
      </c>
      <c r="I16" s="9">
        <f t="shared" si="1"/>
        <v>4</v>
      </c>
      <c r="J16" s="10">
        <f t="shared" si="2"/>
        <v>0.25</v>
      </c>
      <c r="K16" s="9"/>
      <c r="L16" s="10">
        <f t="shared" si="3"/>
        <v>0</v>
      </c>
      <c r="M16" s="9">
        <v>57</v>
      </c>
      <c r="N16" s="15">
        <f>12/16</f>
        <v>0.75</v>
      </c>
    </row>
    <row r="17" spans="1:14" s="11" customFormat="1" ht="25" x14ac:dyDescent="0.25">
      <c r="A17" s="9" t="str">
        <f>'1'!A17</f>
        <v>TÓPICOS AVANZADOS DE PROGRAMACIÓN</v>
      </c>
      <c r="B17" s="9" t="s">
        <v>45</v>
      </c>
      <c r="C17" s="9" t="str">
        <f>'1'!C17</f>
        <v>404A</v>
      </c>
      <c r="D17" s="9" t="str">
        <f>'1'!D17</f>
        <v>ISIC</v>
      </c>
      <c r="E17" s="9">
        <f>'1'!E17</f>
        <v>24</v>
      </c>
      <c r="F17" s="9">
        <v>22</v>
      </c>
      <c r="G17" s="9"/>
      <c r="H17" s="10">
        <f t="shared" si="0"/>
        <v>0.91666666666666663</v>
      </c>
      <c r="I17" s="9">
        <f t="shared" si="1"/>
        <v>2</v>
      </c>
      <c r="J17" s="10">
        <f t="shared" si="2"/>
        <v>8.3333333333333329E-2</v>
      </c>
      <c r="K17" s="9"/>
      <c r="L17" s="10">
        <f t="shared" si="3"/>
        <v>0</v>
      </c>
      <c r="M17" s="9">
        <v>82</v>
      </c>
      <c r="N17" s="15">
        <f>17/24</f>
        <v>0.70833333333333337</v>
      </c>
    </row>
    <row r="18" spans="1:14" s="11" customFormat="1" ht="25" x14ac:dyDescent="0.25">
      <c r="A18" s="9" t="str">
        <f>'1'!A18</f>
        <v>TÓPICOS AVANZADOS DE PROGRAMACIÓN</v>
      </c>
      <c r="B18" s="9" t="s">
        <v>45</v>
      </c>
      <c r="C18" s="9" t="str">
        <f>'1'!C18</f>
        <v>404B</v>
      </c>
      <c r="D18" s="9" t="str">
        <f>'1'!D18</f>
        <v>ISIC</v>
      </c>
      <c r="E18" s="9">
        <f>'1'!E18</f>
        <v>17</v>
      </c>
      <c r="F18" s="9">
        <v>14</v>
      </c>
      <c r="G18" s="9"/>
      <c r="H18" s="10">
        <f t="shared" si="0"/>
        <v>0.82352941176470584</v>
      </c>
      <c r="I18" s="9">
        <f t="shared" si="1"/>
        <v>3</v>
      </c>
      <c r="J18" s="10">
        <f t="shared" si="2"/>
        <v>0.17647058823529413</v>
      </c>
      <c r="K18" s="9"/>
      <c r="L18" s="10">
        <f t="shared" si="3"/>
        <v>0</v>
      </c>
      <c r="M18" s="9">
        <v>64</v>
      </c>
      <c r="N18" s="15">
        <f>14/17</f>
        <v>0.82352941176470584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75</v>
      </c>
      <c r="G28" s="17">
        <f>SUM(G14:G27)</f>
        <v>0</v>
      </c>
      <c r="H28" s="18">
        <f>SUM(F28:G28)/E28</f>
        <v>0.88235294117647056</v>
      </c>
      <c r="I28" s="17">
        <f t="shared" si="1"/>
        <v>10</v>
      </c>
      <c r="J28" s="18">
        <f t="shared" si="2"/>
        <v>0.11764705882352941</v>
      </c>
      <c r="K28" s="17">
        <f>SUM(K14:K27)</f>
        <v>0</v>
      </c>
      <c r="L28" s="18">
        <f t="shared" si="3"/>
        <v>0</v>
      </c>
      <c r="M28" s="17">
        <f>AVERAGE(M14:M27)</f>
        <v>77</v>
      </c>
      <c r="N28" s="19">
        <f>AVERAGE(N14:N27)</f>
        <v>0.72081699346405226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MTI. ANGELINA MÁRQUEZ JIMÉNEZ</v>
      </c>
      <c r="C37" s="31"/>
      <c r="D37" s="31"/>
      <c r="E37" s="13"/>
      <c r="F37" s="13"/>
      <c r="G37" s="32" t="s">
        <v>46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opLeftCell="A7" zoomScale="85" zoomScaleNormal="85" zoomScaleSheetLayoutView="100" workbookViewId="0">
      <selection activeCell="P24" sqref="P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50" t="s">
        <v>2</v>
      </c>
      <c r="B6" s="50"/>
      <c r="C6" s="50"/>
      <c r="D6" s="50"/>
      <c r="E6" s="53"/>
      <c r="F6" s="53"/>
      <c r="G6" s="53"/>
      <c r="H6" s="5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5" t="s">
        <v>7</v>
      </c>
      <c r="J8" s="45"/>
      <c r="K8" s="45"/>
      <c r="L8" s="39" t="str">
        <f>'1'!L8</f>
        <v>FEBRERO - JULIO 2023</v>
      </c>
      <c r="M8" s="39"/>
      <c r="N8" s="39"/>
    </row>
    <row r="10" spans="1:14" ht="13" x14ac:dyDescent="0.3">
      <c r="A10" s="4" t="s">
        <v>8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8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9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x14ac:dyDescent="0.25">
      <c r="A14" s="9" t="str">
        <f>'1'!A14</f>
        <v>CÓMPUTO EN LA NUBE</v>
      </c>
      <c r="B14" s="9"/>
      <c r="C14" s="9" t="str">
        <f>'1'!C14</f>
        <v>804A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 xml:space="preserve">TALLER DE SISTEMAS OPERATIVOS </v>
      </c>
      <c r="B15" s="9"/>
      <c r="C15" s="9" t="str">
        <f>'1'!C15</f>
        <v>404A</v>
      </c>
      <c r="D15" s="9" t="str">
        <f>'1'!D15</f>
        <v>ISIC</v>
      </c>
      <c r="E15" s="9">
        <f>'1'!E15</f>
        <v>18</v>
      </c>
      <c r="F15" s="9"/>
      <c r="G15" s="9"/>
      <c r="H15" s="10">
        <f t="shared" ref="H15:H27" si="3">(F15+G15)/E15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 xml:space="preserve">TALLER DE SISTEMAS OPERATIVOS </v>
      </c>
      <c r="B16" s="9"/>
      <c r="C16" s="9" t="str">
        <f>'1'!C16</f>
        <v>404B</v>
      </c>
      <c r="D16" s="9" t="str">
        <f>'1'!D16</f>
        <v>ISIC</v>
      </c>
      <c r="E16" s="9">
        <f>'1'!E16</f>
        <v>16</v>
      </c>
      <c r="F16" s="9"/>
      <c r="G16" s="9"/>
      <c r="H16" s="10">
        <f t="shared" si="3"/>
        <v>0</v>
      </c>
      <c r="I16" s="9">
        <f t="shared" si="0"/>
        <v>16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TÓPICOS AVANZADOS DE PROGRAMACIÓN</v>
      </c>
      <c r="B17" s="9"/>
      <c r="C17" s="9" t="str">
        <f>'1'!C17</f>
        <v>404A</v>
      </c>
      <c r="D17" s="9" t="str">
        <f>'1'!D17</f>
        <v>ISIC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TÓPICOS AVANZADOS DE PROGRAMACIÓN</v>
      </c>
      <c r="B18" s="9"/>
      <c r="C18" s="9" t="str">
        <f>'1'!C18</f>
        <v>404B</v>
      </c>
      <c r="D18" s="9" t="str">
        <f>'1'!D18</f>
        <v>ISIC</v>
      </c>
      <c r="E18" s="9">
        <f>'1'!E18</f>
        <v>17</v>
      </c>
      <c r="F18" s="9"/>
      <c r="G18" s="9"/>
      <c r="H18" s="10">
        <f t="shared" si="3"/>
        <v>0</v>
      </c>
      <c r="I18" s="9">
        <f t="shared" si="0"/>
        <v>17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 t="str">
        <f>'1'!A19</f>
        <v>CÓMPUTO EN LA NUBE</v>
      </c>
      <c r="B19" s="9"/>
      <c r="C19" s="9" t="str">
        <f>'1'!C19</f>
        <v>804A</v>
      </c>
      <c r="D19" s="9" t="str">
        <f>'1'!D19</f>
        <v>ISIC</v>
      </c>
      <c r="E19" s="9">
        <f>'1'!E19</f>
        <v>10</v>
      </c>
      <c r="F19" s="9"/>
      <c r="G19" s="9"/>
      <c r="H19" s="10">
        <f t="shared" si="3"/>
        <v>0</v>
      </c>
      <c r="I19" s="9">
        <f t="shared" si="0"/>
        <v>10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3"/>
        <v>#REF!</v>
      </c>
      <c r="I22" s="9" t="e">
        <f t="shared" si="0"/>
        <v>#REF!</v>
      </c>
      <c r="J22" s="10" t="e">
        <f t="shared" si="1"/>
        <v>#REF!</v>
      </c>
      <c r="K22" s="9"/>
      <c r="L22" s="10" t="e">
        <f t="shared" si="2"/>
        <v>#REF!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MTI. ANGELINA MÁRQUEZ JIMÉNEZ</v>
      </c>
      <c r="C37" s="31"/>
      <c r="D37" s="31"/>
      <c r="E37" s="13"/>
      <c r="F37" s="13"/>
      <c r="G37" s="32" t="s">
        <v>46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Adelina</cp:lastModifiedBy>
  <cp:revision/>
  <cp:lastPrinted>2022-10-19T14:43:55Z</cp:lastPrinted>
  <dcterms:created xsi:type="dcterms:W3CDTF">2021-11-22T14:45:25Z</dcterms:created>
  <dcterms:modified xsi:type="dcterms:W3CDTF">2023-06-20T23:07:33Z</dcterms:modified>
  <cp:category/>
  <cp:contentStatus/>
</cp:coreProperties>
</file>