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A9A4E0C1-88AF-4657-AE63-31674A9BE84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" r:id="rId1"/>
    <sheet name="2" sheetId="2" r:id="rId2"/>
    <sheet name="3" sheetId="6" r:id="rId3"/>
    <sheet name="4" sheetId="7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7" l="1"/>
  <c r="N21" i="7"/>
  <c r="N20" i="7"/>
  <c r="N19" i="7"/>
  <c r="N18" i="7"/>
  <c r="N17" i="7"/>
  <c r="N16" i="7"/>
  <c r="N15" i="7"/>
  <c r="N14" i="7"/>
  <c r="J17" i="7" l="1"/>
  <c r="J18" i="7"/>
  <c r="L15" i="7"/>
  <c r="L17" i="7"/>
  <c r="L18" i="7"/>
  <c r="L20" i="7"/>
  <c r="L22" i="7"/>
  <c r="J20" i="7"/>
  <c r="A34" i="7"/>
  <c r="N27" i="7"/>
  <c r="M27" i="7"/>
  <c r="K27" i="7"/>
  <c r="G27" i="7"/>
  <c r="F27" i="7"/>
  <c r="E26" i="7"/>
  <c r="L26" i="7" s="1"/>
  <c r="D26" i="7"/>
  <c r="C26" i="7"/>
  <c r="A26" i="7"/>
  <c r="E25" i="7"/>
  <c r="I25" i="7" s="1"/>
  <c r="J25" i="7" s="1"/>
  <c r="D25" i="7"/>
  <c r="C25" i="7"/>
  <c r="A25" i="7"/>
  <c r="E24" i="7"/>
  <c r="L24" i="7" s="1"/>
  <c r="D24" i="7"/>
  <c r="C24" i="7"/>
  <c r="A24" i="7"/>
  <c r="E23" i="7"/>
  <c r="L23" i="7" s="1"/>
  <c r="D23" i="7"/>
  <c r="C23" i="7"/>
  <c r="A23" i="7"/>
  <c r="I22" i="7"/>
  <c r="J22" i="7" s="1"/>
  <c r="E21" i="7"/>
  <c r="L21" i="7" s="1"/>
  <c r="D21" i="7"/>
  <c r="C21" i="7"/>
  <c r="A21" i="7"/>
  <c r="E19" i="7"/>
  <c r="J19" i="7" s="1"/>
  <c r="D19" i="7"/>
  <c r="C19" i="7"/>
  <c r="A19" i="7"/>
  <c r="E16" i="7"/>
  <c r="L16" i="7" s="1"/>
  <c r="D16" i="7"/>
  <c r="C16" i="7"/>
  <c r="E14" i="7"/>
  <c r="L14" i="7" s="1"/>
  <c r="D14" i="7"/>
  <c r="C14" i="7"/>
  <c r="A14" i="7"/>
  <c r="B10" i="7"/>
  <c r="B36" i="7" s="1"/>
  <c r="L8" i="7"/>
  <c r="H8" i="7"/>
  <c r="E8" i="7"/>
  <c r="A35" i="6"/>
  <c r="N28" i="6"/>
  <c r="M28" i="6"/>
  <c r="K28" i="6"/>
  <c r="L28" i="6" s="1"/>
  <c r="G28" i="6"/>
  <c r="F28" i="6"/>
  <c r="E27" i="6"/>
  <c r="L27" i="6" s="1"/>
  <c r="D27" i="6"/>
  <c r="C27" i="6"/>
  <c r="A27" i="6"/>
  <c r="L26" i="6"/>
  <c r="I26" i="6"/>
  <c r="J26" i="6" s="1"/>
  <c r="E26" i="6"/>
  <c r="D26" i="6"/>
  <c r="C26" i="6"/>
  <c r="A26" i="6"/>
  <c r="E25" i="6"/>
  <c r="L25" i="6" s="1"/>
  <c r="D25" i="6"/>
  <c r="C25" i="6"/>
  <c r="A25" i="6"/>
  <c r="L24" i="6"/>
  <c r="I24" i="6"/>
  <c r="J24" i="6" s="1"/>
  <c r="E24" i="6"/>
  <c r="D24" i="6"/>
  <c r="C24" i="6"/>
  <c r="A24" i="6"/>
  <c r="E23" i="6"/>
  <c r="I23" i="6" s="1"/>
  <c r="J23" i="6" s="1"/>
  <c r="D23" i="6"/>
  <c r="C23" i="6"/>
  <c r="A23" i="6"/>
  <c r="E22" i="6"/>
  <c r="L22" i="6" s="1"/>
  <c r="D22" i="6"/>
  <c r="C22" i="6"/>
  <c r="A22" i="6"/>
  <c r="E21" i="6"/>
  <c r="L21" i="6" s="1"/>
  <c r="D21" i="6"/>
  <c r="C21" i="6"/>
  <c r="A21" i="6"/>
  <c r="E20" i="6"/>
  <c r="L20" i="6" s="1"/>
  <c r="D20" i="6"/>
  <c r="C20" i="6"/>
  <c r="A20" i="6"/>
  <c r="E19" i="6"/>
  <c r="L19" i="6" s="1"/>
  <c r="D19" i="6"/>
  <c r="C19" i="6"/>
  <c r="A19" i="6"/>
  <c r="L18" i="6"/>
  <c r="I18" i="6"/>
  <c r="J18" i="6" s="1"/>
  <c r="E18" i="6"/>
  <c r="D18" i="6"/>
  <c r="C18" i="6"/>
  <c r="A18" i="6"/>
  <c r="L17" i="6"/>
  <c r="J17" i="6"/>
  <c r="E17" i="6"/>
  <c r="D17" i="6"/>
  <c r="C17" i="6"/>
  <c r="A17" i="6"/>
  <c r="E16" i="6"/>
  <c r="L16" i="6" s="1"/>
  <c r="D16" i="6"/>
  <c r="C16" i="6"/>
  <c r="A16" i="6"/>
  <c r="E15" i="6"/>
  <c r="L15" i="6" s="1"/>
  <c r="D15" i="6"/>
  <c r="C15" i="6"/>
  <c r="L14" i="6"/>
  <c r="E14" i="6"/>
  <c r="E28" i="6" s="1"/>
  <c r="D14" i="6"/>
  <c r="C14" i="6"/>
  <c r="A14" i="6"/>
  <c r="B10" i="6"/>
  <c r="B37" i="6" s="1"/>
  <c r="L8" i="6"/>
  <c r="H8" i="6"/>
  <c r="E8" i="6"/>
  <c r="E27" i="5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E28" i="5" s="1"/>
  <c r="D18" i="5"/>
  <c r="C18" i="5"/>
  <c r="A18" i="5"/>
  <c r="E17" i="5"/>
  <c r="D17" i="5"/>
  <c r="C17" i="5"/>
  <c r="A17" i="5"/>
  <c r="D16" i="5"/>
  <c r="C16" i="5"/>
  <c r="D15" i="5"/>
  <c r="C15" i="5"/>
  <c r="D14" i="5"/>
  <c r="C14" i="5"/>
  <c r="L8" i="5"/>
  <c r="E27" i="2"/>
  <c r="L27" i="2" s="1"/>
  <c r="D27" i="2"/>
  <c r="C27" i="2"/>
  <c r="A27" i="2"/>
  <c r="E26" i="2"/>
  <c r="L26" i="2" s="1"/>
  <c r="D26" i="2"/>
  <c r="C26" i="2"/>
  <c r="A26" i="2"/>
  <c r="E25" i="2"/>
  <c r="L25" i="2" s="1"/>
  <c r="D25" i="2"/>
  <c r="C25" i="2"/>
  <c r="A25" i="2"/>
  <c r="E24" i="2"/>
  <c r="L24" i="2" s="1"/>
  <c r="D24" i="2"/>
  <c r="C24" i="2"/>
  <c r="A24" i="2"/>
  <c r="E23" i="2"/>
  <c r="D23" i="2"/>
  <c r="C23" i="2"/>
  <c r="A23" i="2"/>
  <c r="E22" i="2"/>
  <c r="L22" i="2" s="1"/>
  <c r="D22" i="2"/>
  <c r="C22" i="2"/>
  <c r="A22" i="2"/>
  <c r="E21" i="2"/>
  <c r="L21" i="2" s="1"/>
  <c r="D21" i="2"/>
  <c r="C21" i="2"/>
  <c r="A21" i="2"/>
  <c r="E20" i="2"/>
  <c r="D20" i="2"/>
  <c r="C20" i="2"/>
  <c r="A20" i="2"/>
  <c r="E19" i="2"/>
  <c r="D19" i="2"/>
  <c r="C19" i="2"/>
  <c r="A19" i="2"/>
  <c r="E18" i="2"/>
  <c r="L18" i="2" s="1"/>
  <c r="D18" i="2"/>
  <c r="C18" i="2"/>
  <c r="A18" i="2"/>
  <c r="E17" i="2"/>
  <c r="J17" i="2" s="1"/>
  <c r="D17" i="2"/>
  <c r="C17" i="2"/>
  <c r="A17" i="2"/>
  <c r="E16" i="2"/>
  <c r="L16" i="2" s="1"/>
  <c r="D16" i="2"/>
  <c r="C16" i="2"/>
  <c r="A16" i="2"/>
  <c r="E15" i="2"/>
  <c r="L15" i="2" s="1"/>
  <c r="D15" i="2"/>
  <c r="C15" i="2"/>
  <c r="E14" i="2"/>
  <c r="D14" i="2"/>
  <c r="C14" i="2"/>
  <c r="A14" i="2"/>
  <c r="B10" i="2"/>
  <c r="B37" i="2" s="1"/>
  <c r="L8" i="2"/>
  <c r="H8" i="2"/>
  <c r="E8" i="2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A35" i="2"/>
  <c r="N28" i="2"/>
  <c r="M28" i="2"/>
  <c r="K28" i="2"/>
  <c r="G28" i="2"/>
  <c r="F28" i="2"/>
  <c r="I25" i="2"/>
  <c r="J25" i="2" s="1"/>
  <c r="L23" i="2"/>
  <c r="I23" i="2"/>
  <c r="J23" i="2" s="1"/>
  <c r="L19" i="2"/>
  <c r="I19" i="2"/>
  <c r="J19" i="2" s="1"/>
  <c r="L17" i="2"/>
  <c r="B37" i="1"/>
  <c r="A35" i="1"/>
  <c r="N28" i="1"/>
  <c r="M28" i="1"/>
  <c r="K28" i="1"/>
  <c r="G28" i="1"/>
  <c r="F28" i="1"/>
  <c r="E28" i="1"/>
  <c r="L28" i="1" s="1"/>
  <c r="I27" i="1"/>
  <c r="I26" i="1"/>
  <c r="I25" i="1"/>
  <c r="I24" i="1"/>
  <c r="I23" i="1"/>
  <c r="I22" i="1"/>
  <c r="I21" i="1"/>
  <c r="I20" i="1"/>
  <c r="I19" i="1"/>
  <c r="I18" i="1"/>
  <c r="I17" i="1"/>
  <c r="L16" i="1"/>
  <c r="L15" i="1"/>
  <c r="L14" i="1"/>
  <c r="L19" i="7" l="1"/>
  <c r="I26" i="7"/>
  <c r="J26" i="7" s="1"/>
  <c r="L25" i="7"/>
  <c r="J14" i="7"/>
  <c r="I24" i="7"/>
  <c r="J24" i="7" s="1"/>
  <c r="I23" i="7"/>
  <c r="J23" i="7" s="1"/>
  <c r="E27" i="7"/>
  <c r="J16" i="7"/>
  <c r="J21" i="7"/>
  <c r="I28" i="6"/>
  <c r="J28" i="6" s="1"/>
  <c r="H28" i="6"/>
  <c r="I22" i="6"/>
  <c r="J22" i="6" s="1"/>
  <c r="I21" i="6"/>
  <c r="J21" i="6" s="1"/>
  <c r="L23" i="6"/>
  <c r="J15" i="6"/>
  <c r="I20" i="6"/>
  <c r="J20" i="6" s="1"/>
  <c r="I19" i="6"/>
  <c r="J19" i="6" s="1"/>
  <c r="I27" i="6"/>
  <c r="J27" i="6" s="1"/>
  <c r="J16" i="6"/>
  <c r="J14" i="6"/>
  <c r="I25" i="6"/>
  <c r="J25" i="6" s="1"/>
  <c r="J15" i="2"/>
  <c r="L18" i="5"/>
  <c r="H26" i="5"/>
  <c r="I21" i="2"/>
  <c r="J21" i="2" s="1"/>
  <c r="L26" i="5"/>
  <c r="H18" i="5"/>
  <c r="I27" i="2"/>
  <c r="J27" i="2" s="1"/>
  <c r="E28" i="2"/>
  <c r="L28" i="2" s="1"/>
  <c r="I28" i="1"/>
  <c r="J28" i="1" s="1"/>
  <c r="L28" i="5"/>
  <c r="I28" i="5"/>
  <c r="J28" i="5" s="1"/>
  <c r="H28" i="5"/>
  <c r="H28" i="1"/>
  <c r="I18" i="5"/>
  <c r="J18" i="5" s="1"/>
  <c r="I24" i="5"/>
  <c r="J24" i="5" s="1"/>
  <c r="H22" i="5"/>
  <c r="I22" i="5"/>
  <c r="J22" i="5" s="1"/>
  <c r="H28" i="2"/>
  <c r="I18" i="2"/>
  <c r="J18" i="2" s="1"/>
  <c r="J14" i="2"/>
  <c r="J16" i="2"/>
  <c r="I20" i="2"/>
  <c r="J20" i="2" s="1"/>
  <c r="I22" i="2"/>
  <c r="J22" i="2" s="1"/>
  <c r="I24" i="2"/>
  <c r="J24" i="2" s="1"/>
  <c r="I26" i="2"/>
  <c r="J26" i="2" s="1"/>
  <c r="L14" i="2"/>
  <c r="L20" i="2"/>
  <c r="L27" i="7" l="1"/>
  <c r="I27" i="7"/>
  <c r="J27" i="7" s="1"/>
  <c r="H27" i="7"/>
  <c r="I28" i="2"/>
  <c r="J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BE7DAEB8-8363-4D0D-8275-E794233B9E7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D30150C2-F607-4ECD-AD04-618E9CD76C2A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B18FCBB5-6EAA-49E7-967D-824247AB477C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A6477EB0-F5E8-4E18-AF99-0E477FBE1F3B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585C2EC1-6083-4F52-9A7B-0169C53ECD6C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FD4529B2-8A40-42C5-9041-293B713429C4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<sst xmlns="http://schemas.openxmlformats.org/spreadsheetml/2006/main" count="224" uniqueCount="54">
  <si>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</si>
  <si>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</si>
  <si>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</si>
  <si>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</si>
  <si>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</si>
  <si>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</si>
  <si>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</si>
  <si>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</si>
  <si>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</si>
  <si>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</si>
  <si>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Febrero 2023- Julio 2023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</si>
  <si>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</si>
  <si>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</si>
  <si>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</si>
  <si>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</si>
  <si>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</si>
  <si>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</si>
  <si>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</si>
  <si>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</si>
  <si>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</si>
  <si>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</si>
  <si>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</si>
  <si>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</si>
  <si>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</si>
  <si>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</si>
  <si>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</si>
  <si>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</si>
  <si>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</si>
  <si>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ECOLOGÍA</t>
  </si>
  <si>
    <t>206 A</t>
  </si>
  <si>
    <t>IAMB</t>
  </si>
  <si>
    <t>SISTEMAS DE INFORMACIÓN GEOGRÁFICA</t>
  </si>
  <si>
    <t>406 A</t>
  </si>
  <si>
    <t>EVALUACIÓN DE IMPACTO AMBIENTAL</t>
  </si>
  <si>
    <t>606 A</t>
  </si>
  <si>
    <t>SOFTWARE APLICADO A LA INGENIERÍA AMBIENTAL</t>
  </si>
  <si>
    <t>806 A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</si>
  <si>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</si>
  <si>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</si>
  <si>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</si>
  <si>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</si>
  <si>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</si>
  <si>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</si>
  <si>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</si>
  <si>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TALLER DE ÉTICA</t>
  </si>
  <si>
    <t>DISEÑO DE EXPERIMENTOS AMBIENTALES</t>
  </si>
  <si>
    <t>Francisco José Gómez Marín</t>
  </si>
  <si>
    <t>Jessica Alejandra Reyes Larios</t>
  </si>
  <si>
    <t>II</t>
  </si>
  <si>
    <t>III</t>
  </si>
  <si>
    <t>IV</t>
  </si>
  <si>
    <t>V</t>
  </si>
  <si>
    <t>VI</t>
  </si>
  <si>
    <t xml:space="preserve">406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</si>
</sst>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10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6" fillId="0" borderId="0" xfId="1" applyFont="1" applyAlignment="1">
      <alignment horizontal="center" vertical="top"/>
    </xf>
    <xf numFmtId="165" fontId="6" fillId="0" borderId="0" xfId="1" applyFont="1" applyAlignment="1">
      <alignment vertical="top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0" fillId="0" borderId="0" xfId="0"/>
    <xf numFmtId="165" fontId="6" fillId="0" borderId="0" xfId="1" applyFont="1" applyAlignment="1">
      <alignment horizontal="center" vertical="top"/>
    </xf>
    <xf numFmtId="0" fontId="9" fillId="0" borderId="1" xfId="0" applyFont="1" applyBorder="1" applyAlignment="1">
      <alignment horizontal="center"/>
    </xf>
    <xf numFmtId="165" fontId="4" fillId="0" borderId="1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CA450CAB-52F5-48E1-8D45-684348E2F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E00FA88F-A7E0-4A5A-873D-A2378AFCC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4BD4AF10-786E-4ADB-B3C9-E5FA4C09B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CF46986A-1D29-440E-9F53-5CFBD2290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16" workbookViewId="0">
      <selection activeCell="B8" sqref="B8:C8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4.89843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1" t="s">
        <v>6</v>
      </c>
      <c r="C8" s="21"/>
      <c r="D8" s="6" t="s">
        <v>7</v>
      </c>
      <c r="E8" s="7">
        <v>4</v>
      </c>
      <c r="G8" s="4" t="s">
        <v>8</v>
      </c>
      <c r="H8" s="7">
        <v>4</v>
      </c>
      <c r="I8" s="22" t="s">
        <v>9</v>
      </c>
      <c r="J8" s="22"/>
      <c r="K8" s="22"/>
      <c r="L8" s="21" t="s">
        <v>10</v>
      </c>
      <c r="M8" s="21"/>
      <c r="N8" s="21"/>
    </row>
    <row r="9" spans="1:18" ht="13.8" x14ac:dyDescent="0.25"/>
    <row r="10" spans="1:18" ht="13.8" x14ac:dyDescent="0.25">
      <c r="A10" s="4" t="s">
        <v>11</v>
      </c>
      <c r="B10" s="21" t="s">
        <v>12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7" t="s">
        <v>13</v>
      </c>
      <c r="B12" s="28" t="s">
        <v>14</v>
      </c>
      <c r="C12" s="28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27" t="s">
        <v>25</v>
      </c>
    </row>
    <row r="13" spans="1:18" ht="13.8" x14ac:dyDescent="0.25">
      <c r="A13" s="27"/>
      <c r="B13" s="28"/>
      <c r="C13" s="28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27"/>
    </row>
    <row r="14" spans="1:18" s="13" customFormat="1" ht="13.2" x14ac:dyDescent="0.25">
      <c r="A14" s="10" t="s">
        <v>28</v>
      </c>
      <c r="B14" s="11" t="s">
        <v>25</v>
      </c>
      <c r="C14" s="11" t="s">
        <v>29</v>
      </c>
      <c r="D14" s="11" t="s">
        <v>30</v>
      </c>
      <c r="E14" s="11">
        <v>27</v>
      </c>
      <c r="F14" s="11">
        <v>26</v>
      </c>
      <c r="G14" s="11"/>
      <c r="H14" s="12"/>
      <c r="I14" s="11">
        <v>1</v>
      </c>
      <c r="J14" s="12"/>
      <c r="K14" s="11">
        <v>0</v>
      </c>
      <c r="L14" s="12">
        <f>K14/E14</f>
        <v>0</v>
      </c>
      <c r="M14" s="11">
        <v>77.2</v>
      </c>
      <c r="N14" s="12">
        <v>0.59260000000000002</v>
      </c>
      <c r="R14" s="1"/>
    </row>
    <row r="15" spans="1:18" s="13" customFormat="1" ht="26.4" x14ac:dyDescent="0.25">
      <c r="A15" s="10" t="s">
        <v>31</v>
      </c>
      <c r="B15" s="11" t="s">
        <v>25</v>
      </c>
      <c r="C15" s="11" t="s">
        <v>32</v>
      </c>
      <c r="D15" s="11" t="s">
        <v>30</v>
      </c>
      <c r="E15" s="11">
        <v>30</v>
      </c>
      <c r="F15" s="11">
        <v>23</v>
      </c>
      <c r="G15" s="11"/>
      <c r="H15" s="12"/>
      <c r="I15" s="11">
        <v>7</v>
      </c>
      <c r="J15" s="12"/>
      <c r="K15" s="11">
        <v>0</v>
      </c>
      <c r="L15" s="12">
        <f>K15/E15</f>
        <v>0</v>
      </c>
      <c r="M15" s="11">
        <v>64.13</v>
      </c>
      <c r="N15" s="12">
        <v>0.77</v>
      </c>
    </row>
    <row r="16" spans="1:18" s="13" customFormat="1" ht="26.4" x14ac:dyDescent="0.25">
      <c r="A16" s="10" t="s">
        <v>33</v>
      </c>
      <c r="B16" s="11" t="s">
        <v>25</v>
      </c>
      <c r="C16" s="11" t="s">
        <v>34</v>
      </c>
      <c r="D16" s="11" t="s">
        <v>30</v>
      </c>
      <c r="E16" s="11">
        <v>18</v>
      </c>
      <c r="F16" s="11">
        <v>14</v>
      </c>
      <c r="G16" s="11"/>
      <c r="H16" s="12"/>
      <c r="I16" s="11">
        <v>4</v>
      </c>
      <c r="J16" s="12"/>
      <c r="K16" s="11">
        <v>0</v>
      </c>
      <c r="L16" s="12">
        <f>K16/E16</f>
        <v>0</v>
      </c>
      <c r="M16" s="11">
        <v>62.78</v>
      </c>
      <c r="N16" s="12">
        <v>0.77800000000000002</v>
      </c>
    </row>
    <row r="17" spans="1:14" s="13" customFormat="1" ht="26.4" x14ac:dyDescent="0.25">
      <c r="A17" s="10" t="s">
        <v>35</v>
      </c>
      <c r="B17" s="11" t="s">
        <v>25</v>
      </c>
      <c r="C17" s="11" t="s">
        <v>36</v>
      </c>
      <c r="D17" s="11" t="s">
        <v>30</v>
      </c>
      <c r="E17" s="11">
        <v>19</v>
      </c>
      <c r="F17" s="11">
        <v>17</v>
      </c>
      <c r="G17" s="11"/>
      <c r="H17" s="12"/>
      <c r="I17" s="11">
        <f t="shared" ref="I17:I28" si="0">(E17-SUM(F17:G17))-K17</f>
        <v>2</v>
      </c>
      <c r="J17" s="12"/>
      <c r="K17" s="11">
        <v>0</v>
      </c>
      <c r="L17" s="12">
        <v>0</v>
      </c>
      <c r="M17" s="11">
        <v>75.105000000000004</v>
      </c>
      <c r="N17" s="12">
        <v>0.78949999999999998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80</v>
      </c>
      <c r="G28" s="14">
        <f>SUM(G14:G27)</f>
        <v>0</v>
      </c>
      <c r="H28" s="15">
        <f>SUM(F28:G28)/E28</f>
        <v>0.85106382978723405</v>
      </c>
      <c r="I28" s="14">
        <f t="shared" si="0"/>
        <v>14</v>
      </c>
      <c r="J28" s="15">
        <f>I28/E28</f>
        <v>0.14893617021276595</v>
      </c>
      <c r="K28" s="14">
        <f>SUM(K14:K27)</f>
        <v>0</v>
      </c>
      <c r="L28" s="15">
        <f>K28/E28</f>
        <v>0</v>
      </c>
      <c r="M28" s="14">
        <f>AVERAGE(M14:M27)</f>
        <v>69.803749999999994</v>
      </c>
      <c r="N28" s="16">
        <f>AVERAGE(N14:N27)</f>
        <v>0.73252499999999998</v>
      </c>
    </row>
    <row r="29" spans="1:14" ht="13.8" x14ac:dyDescent="0.25"/>
    <row r="30" spans="1:14" ht="135.6" customHeight="1" x14ac:dyDescent="0.25">
      <c r="A30" s="29" t="s">
        <v>39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ht="13.8" x14ac:dyDescent="0.25"/>
    <row r="32" spans="1:14" ht="13.8" x14ac:dyDescent="0.25">
      <c r="A32" s="17"/>
    </row>
    <row r="33" spans="1:10" ht="13.8" x14ac:dyDescent="0.25">
      <c r="B33" s="32" t="s">
        <v>40</v>
      </c>
      <c r="C33" s="32"/>
      <c r="D33" s="32"/>
      <c r="G33" s="24" t="s">
        <v>41</v>
      </c>
      <c r="H33" s="24"/>
      <c r="I33" s="24"/>
      <c r="J33" s="24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t="13.8" hidden="1" x14ac:dyDescent="0.25">
      <c r="A35" s="33" t="e">
        <f>{#REF!}</f>
        <v>#REF!</v>
      </c>
      <c r="B35" s="33"/>
      <c r="C35" s="8"/>
      <c r="E35" s="34"/>
      <c r="F35" s="34"/>
      <c r="G35" s="34"/>
      <c r="H35" s="34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35" t="s">
        <v>42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scale="92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workbookViewId="0">
      <selection activeCell="B8" sqref="B8:C8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.8" x14ac:dyDescent="0.25">
      <c r="A6" s="25" t="s">
        <v>3</v>
      </c>
      <c r="B6" s="25"/>
      <c r="C6" s="25"/>
      <c r="D6" s="2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1">
        <v>2</v>
      </c>
      <c r="C8" s="21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2" t="s">
        <v>9</v>
      </c>
      <c r="J8" s="22"/>
      <c r="K8" s="22"/>
      <c r="L8" s="21" t="str">
        <f>'1'!L8</f>
        <v>Febrero 2023- Julio 2023</v>
      </c>
      <c r="M8" s="21"/>
      <c r="N8" s="21"/>
    </row>
    <row r="9" spans="1:14" ht="13.8" x14ac:dyDescent="0.25"/>
    <row r="10" spans="1:14" ht="13.8" x14ac:dyDescent="0.25">
      <c r="A10" s="4" t="s">
        <v>11</v>
      </c>
      <c r="B10" s="21" t="str">
        <f>'1'!B10</f>
        <v>FRANCISCO JOSÉ GÓMEZ MARÍN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7" t="s">
        <v>13</v>
      </c>
      <c r="B12" s="28" t="s">
        <v>14</v>
      </c>
      <c r="C12" s="28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27" t="s">
        <v>25</v>
      </c>
    </row>
    <row r="13" spans="1:14" ht="13.8" x14ac:dyDescent="0.25">
      <c r="A13" s="27"/>
      <c r="B13" s="28"/>
      <c r="C13" s="28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27"/>
    </row>
    <row r="14" spans="1:14" s="13" customFormat="1" ht="13.2" x14ac:dyDescent="0.25">
      <c r="A14" s="11" t="str">
        <f>'1'!A14</f>
        <v>ECOLOGÍA</v>
      </c>
      <c r="B14" s="11" t="s">
        <v>48</v>
      </c>
      <c r="C14" s="11" t="str">
        <f>'1'!C14</f>
        <v>206 A</v>
      </c>
      <c r="D14" s="11" t="str">
        <f>'1'!D14</f>
        <v>IAMB</v>
      </c>
      <c r="E14" s="11">
        <f>'1'!E14</f>
        <v>27</v>
      </c>
      <c r="F14" s="11">
        <v>20</v>
      </c>
      <c r="G14" s="11"/>
      <c r="H14" s="12"/>
      <c r="I14" s="11">
        <v>7</v>
      </c>
      <c r="J14" s="12">
        <f t="shared" ref="J14:J28" si="0">I14/E14</f>
        <v>0.25925925925925924</v>
      </c>
      <c r="K14" s="11"/>
      <c r="L14" s="12">
        <f t="shared" ref="L14:L28" si="1">K14/E14</f>
        <v>0</v>
      </c>
      <c r="M14" s="11">
        <v>54.43</v>
      </c>
      <c r="N14" s="12">
        <v>0.74075000000000002</v>
      </c>
    </row>
    <row r="15" spans="1:14" s="13" customFormat="1" ht="13.2" x14ac:dyDescent="0.25">
      <c r="A15" s="11" t="s">
        <v>31</v>
      </c>
      <c r="B15" s="11" t="s">
        <v>48</v>
      </c>
      <c r="C15" s="11" t="str">
        <f>'1'!C15</f>
        <v>406 A</v>
      </c>
      <c r="D15" s="11" t="str">
        <f>'1'!D15</f>
        <v>IAMB</v>
      </c>
      <c r="E15" s="11">
        <f>'1'!E15</f>
        <v>30</v>
      </c>
      <c r="F15" s="11">
        <v>19</v>
      </c>
      <c r="G15" s="11"/>
      <c r="H15" s="12"/>
      <c r="I15" s="11">
        <v>11</v>
      </c>
      <c r="J15" s="12">
        <f t="shared" si="0"/>
        <v>0.36666666666666664</v>
      </c>
      <c r="K15" s="11"/>
      <c r="L15" s="12">
        <f t="shared" si="1"/>
        <v>0</v>
      </c>
      <c r="M15" s="11">
        <v>53.43</v>
      </c>
      <c r="N15" s="12">
        <v>0.63329999999999997</v>
      </c>
    </row>
    <row r="16" spans="1:14" s="13" customFormat="1" ht="13.2" x14ac:dyDescent="0.25">
      <c r="A16" s="11" t="str">
        <f>'1'!A16</f>
        <v>EVALUACIÓN DE IMPACTO AMBIENTAL</v>
      </c>
      <c r="B16" s="11" t="s">
        <v>48</v>
      </c>
      <c r="C16" s="11" t="str">
        <f>'1'!C16</f>
        <v>606 A</v>
      </c>
      <c r="D16" s="11" t="str">
        <f>'1'!D16</f>
        <v>IAMB</v>
      </c>
      <c r="E16" s="11">
        <f>'1'!E16</f>
        <v>18</v>
      </c>
      <c r="F16" s="11">
        <v>13</v>
      </c>
      <c r="G16" s="11"/>
      <c r="H16" s="12"/>
      <c r="I16" s="11">
        <v>5</v>
      </c>
      <c r="J16" s="12">
        <f t="shared" si="0"/>
        <v>0.27777777777777779</v>
      </c>
      <c r="K16" s="11"/>
      <c r="L16" s="12">
        <f t="shared" si="1"/>
        <v>0</v>
      </c>
      <c r="M16" s="11">
        <v>60.88</v>
      </c>
      <c r="N16" s="12">
        <v>0.72199999999999998</v>
      </c>
    </row>
    <row r="17" spans="1:14" s="13" customFormat="1" ht="26.4" x14ac:dyDescent="0.25">
      <c r="A17" s="11" t="str">
        <f>'1'!A17</f>
        <v>SOFTWARE APLICADO A LA INGENIERÍA AMBIENTAL</v>
      </c>
      <c r="B17" s="11" t="s">
        <v>48</v>
      </c>
      <c r="C17" s="11" t="str">
        <f>'1'!C17</f>
        <v>806 A</v>
      </c>
      <c r="D17" s="11" t="str">
        <f>'1'!D17</f>
        <v>IAMB</v>
      </c>
      <c r="E17" s="11">
        <f>'1'!E17</f>
        <v>19</v>
      </c>
      <c r="F17" s="11">
        <v>14</v>
      </c>
      <c r="G17" s="11"/>
      <c r="H17" s="12"/>
      <c r="I17" s="11">
        <v>5</v>
      </c>
      <c r="J17" s="12">
        <f t="shared" si="0"/>
        <v>0.26315789473684209</v>
      </c>
      <c r="K17" s="11"/>
      <c r="L17" s="12">
        <f t="shared" si="1"/>
        <v>0</v>
      </c>
      <c r="M17" s="11">
        <v>61.95</v>
      </c>
      <c r="N17" s="12">
        <v>0.73680000000000001</v>
      </c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/>
      <c r="I18" s="11">
        <f t="shared" ref="I18:I28" si="2">(E18-SUM(F18:G18))-K18</f>
        <v>0</v>
      </c>
      <c r="J18" s="12" t="e">
        <f t="shared" si="0"/>
        <v>#DIV/0!</v>
      </c>
      <c r="K18" s="11"/>
      <c r="L18" s="12" t="e">
        <f t="shared" si="1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>
        <f t="shared" si="2"/>
        <v>0</v>
      </c>
      <c r="J19" s="12" t="e">
        <f t="shared" si="0"/>
        <v>#DIV/0!</v>
      </c>
      <c r="K19" s="11"/>
      <c r="L19" s="12" t="e">
        <f t="shared" si="1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>
        <f t="shared" si="2"/>
        <v>0</v>
      </c>
      <c r="J20" s="12" t="e">
        <f t="shared" si="0"/>
        <v>#DIV/0!</v>
      </c>
      <c r="K20" s="11"/>
      <c r="L20" s="12" t="e">
        <f t="shared" si="1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>
        <f t="shared" si="2"/>
        <v>0</v>
      </c>
      <c r="J21" s="12" t="e">
        <f t="shared" si="0"/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>
        <f t="shared" si="2"/>
        <v>0</v>
      </c>
      <c r="J22" s="12" t="e">
        <f t="shared" si="0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>
        <f t="shared" si="2"/>
        <v>0</v>
      </c>
      <c r="J23" s="12" t="e">
        <f t="shared" si="0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>
        <f t="shared" si="2"/>
        <v>0</v>
      </c>
      <c r="J24" s="12" t="e">
        <f t="shared" si="0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>
        <f t="shared" si="2"/>
        <v>0</v>
      </c>
      <c r="J25" s="12" t="e">
        <f t="shared" si="0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>
        <f t="shared" si="2"/>
        <v>0</v>
      </c>
      <c r="J26" s="12" t="e">
        <f t="shared" si="0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>
        <f t="shared" si="2"/>
        <v>0</v>
      </c>
      <c r="J27" s="12" t="e">
        <f t="shared" si="0"/>
        <v>#DIV/0!</v>
      </c>
      <c r="K27" s="11"/>
      <c r="L27" s="12" t="e">
        <f t="shared" si="1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66</v>
      </c>
      <c r="G28" s="14">
        <f>SUM(G14:G27)</f>
        <v>0</v>
      </c>
      <c r="H28" s="15">
        <f>SUM(F28:G28)/E28</f>
        <v>0.7021276595744681</v>
      </c>
      <c r="I28" s="14">
        <f t="shared" si="2"/>
        <v>28</v>
      </c>
      <c r="J28" s="15">
        <f t="shared" si="0"/>
        <v>0.2978723404255319</v>
      </c>
      <c r="K28" s="14">
        <f>SUM(K14:K27)</f>
        <v>0</v>
      </c>
      <c r="L28" s="15">
        <f t="shared" si="1"/>
        <v>0</v>
      </c>
      <c r="M28" s="14">
        <f>AVERAGE(M14:M27)</f>
        <v>57.672499999999999</v>
      </c>
      <c r="N28" s="16">
        <f>AVERAGE(N14:N27)</f>
        <v>0.70821250000000002</v>
      </c>
    </row>
    <row r="29" spans="1:14" ht="13.8" x14ac:dyDescent="0.25"/>
    <row r="30" spans="1:14" ht="120" customHeight="1" x14ac:dyDescent="0.25">
      <c r="A30" s="29" t="s">
        <v>39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2" t="s">
        <v>40</v>
      </c>
      <c r="C33" s="32"/>
      <c r="D33" s="32"/>
      <c r="G33" s="24" t="s">
        <v>41</v>
      </c>
      <c r="H33" s="24"/>
      <c r="I33" s="24"/>
      <c r="J33" s="24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t="13.8" hidden="1" x14ac:dyDescent="0.25">
      <c r="A35" s="33" t="e">
        <f>{#REF!}</f>
        <v>#REF!</v>
      </c>
      <c r="B35" s="33"/>
      <c r="C35" s="8"/>
      <c r="E35" s="34"/>
      <c r="F35" s="34"/>
      <c r="G35" s="34"/>
      <c r="H35" s="34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35" t="s">
        <v>42</v>
      </c>
      <c r="H37" s="35"/>
      <c r="I37" s="35"/>
      <c r="J37" s="19"/>
    </row>
  </sheetData>
  <mergeCells count="31">
    <mergeCell ref="A35:B35"/>
    <mergeCell ref="E35:H35"/>
    <mergeCell ref="B37:D37"/>
    <mergeCell ref="M12:M13"/>
    <mergeCell ref="G37:I37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1037C-876F-45C1-A0B9-FDBEBA2948FF}">
  <sheetPr>
    <pageSetUpPr fitToPage="1"/>
  </sheetPr>
  <dimension ref="A1:AMJ37"/>
  <sheetViews>
    <sheetView workbookViewId="0">
      <selection activeCell="B10" sqref="B10:L10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.8" x14ac:dyDescent="0.25">
      <c r="A6" s="25" t="s">
        <v>3</v>
      </c>
      <c r="B6" s="25"/>
      <c r="C6" s="25"/>
      <c r="D6" s="2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1">
        <v>3</v>
      </c>
      <c r="C8" s="21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2" t="s">
        <v>9</v>
      </c>
      <c r="J8" s="22"/>
      <c r="K8" s="22"/>
      <c r="L8" s="21" t="str">
        <f>'1'!L8</f>
        <v>Febrero 2023- Julio 2023</v>
      </c>
      <c r="M8" s="21"/>
      <c r="N8" s="21"/>
    </row>
    <row r="9" spans="1:14" ht="13.8" x14ac:dyDescent="0.25"/>
    <row r="10" spans="1:14" ht="13.8" x14ac:dyDescent="0.25">
      <c r="A10" s="4" t="s">
        <v>11</v>
      </c>
      <c r="B10" s="21" t="str">
        <f>'1'!B10</f>
        <v>FRANCISCO JOSÉ GÓMEZ MARÍN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7" t="s">
        <v>13</v>
      </c>
      <c r="B12" s="28" t="s">
        <v>14</v>
      </c>
      <c r="C12" s="28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27" t="s">
        <v>25</v>
      </c>
    </row>
    <row r="13" spans="1:14" ht="13.8" x14ac:dyDescent="0.25">
      <c r="A13" s="27"/>
      <c r="B13" s="28"/>
      <c r="C13" s="28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27"/>
    </row>
    <row r="14" spans="1:14" s="13" customFormat="1" ht="13.2" x14ac:dyDescent="0.25">
      <c r="A14" s="11" t="str">
        <f>'1'!A14</f>
        <v>ECOLOGÍA</v>
      </c>
      <c r="B14" s="11" t="s">
        <v>49</v>
      </c>
      <c r="C14" s="11" t="str">
        <f>'1'!C14</f>
        <v>206 A</v>
      </c>
      <c r="D14" s="11" t="str">
        <f>'1'!D14</f>
        <v>IAMB</v>
      </c>
      <c r="E14" s="11">
        <f>'1'!E14</f>
        <v>27</v>
      </c>
      <c r="F14" s="11">
        <v>14</v>
      </c>
      <c r="G14" s="11"/>
      <c r="H14" s="12"/>
      <c r="I14" s="11">
        <v>13</v>
      </c>
      <c r="J14" s="12">
        <f t="shared" ref="J14:J28" si="0">I14/E14</f>
        <v>0.48148148148148145</v>
      </c>
      <c r="K14" s="11"/>
      <c r="L14" s="12">
        <f t="shared" ref="L14:L28" si="1">K14/E14</f>
        <v>0</v>
      </c>
      <c r="M14" s="11">
        <v>43.37</v>
      </c>
      <c r="N14" s="12">
        <v>0.52</v>
      </c>
    </row>
    <row r="15" spans="1:14" s="13" customFormat="1" ht="13.2" x14ac:dyDescent="0.25">
      <c r="A15" s="11" t="s">
        <v>31</v>
      </c>
      <c r="B15" s="11" t="s">
        <v>49</v>
      </c>
      <c r="C15" s="11" t="str">
        <f>'1'!C15</f>
        <v>406 A</v>
      </c>
      <c r="D15" s="11" t="str">
        <f>'1'!D15</f>
        <v>IAMB</v>
      </c>
      <c r="E15" s="11">
        <f>'1'!E15</f>
        <v>30</v>
      </c>
      <c r="F15" s="11">
        <v>18</v>
      </c>
      <c r="G15" s="11"/>
      <c r="H15" s="12"/>
      <c r="I15" s="11">
        <v>12</v>
      </c>
      <c r="J15" s="12">
        <f t="shared" si="0"/>
        <v>0.4</v>
      </c>
      <c r="K15" s="11"/>
      <c r="L15" s="12">
        <f t="shared" si="1"/>
        <v>0</v>
      </c>
      <c r="M15" s="11">
        <v>46.33</v>
      </c>
      <c r="N15" s="12">
        <v>0.6</v>
      </c>
    </row>
    <row r="16" spans="1:14" s="13" customFormat="1" ht="13.2" x14ac:dyDescent="0.25">
      <c r="A16" s="11" t="str">
        <f>'1'!A16</f>
        <v>EVALUACIÓN DE IMPACTO AMBIENTAL</v>
      </c>
      <c r="B16" s="11" t="s">
        <v>49</v>
      </c>
      <c r="C16" s="11" t="str">
        <f>'1'!C16</f>
        <v>606 A</v>
      </c>
      <c r="D16" s="11" t="str">
        <f>'1'!D16</f>
        <v>IAMB</v>
      </c>
      <c r="E16" s="11">
        <f>'1'!E16</f>
        <v>18</v>
      </c>
      <c r="F16" s="11">
        <v>12</v>
      </c>
      <c r="G16" s="11"/>
      <c r="H16" s="12"/>
      <c r="I16" s="11">
        <v>6</v>
      </c>
      <c r="J16" s="12">
        <f t="shared" si="0"/>
        <v>0.33333333333333331</v>
      </c>
      <c r="K16" s="11"/>
      <c r="L16" s="12">
        <f t="shared" si="1"/>
        <v>0</v>
      </c>
      <c r="M16" s="11">
        <v>51.67</v>
      </c>
      <c r="N16" s="12">
        <v>0.67</v>
      </c>
    </row>
    <row r="17" spans="1:14" s="13" customFormat="1" ht="26.4" x14ac:dyDescent="0.25">
      <c r="A17" s="11" t="str">
        <f>'1'!A17</f>
        <v>SOFTWARE APLICADO A LA INGENIERÍA AMBIENTAL</v>
      </c>
      <c r="B17" s="11" t="s">
        <v>49</v>
      </c>
      <c r="C17" s="11" t="str">
        <f>'1'!C17</f>
        <v>806 A</v>
      </c>
      <c r="D17" s="11" t="str">
        <f>'1'!D17</f>
        <v>IAMB</v>
      </c>
      <c r="E17" s="11">
        <f>'1'!E17</f>
        <v>19</v>
      </c>
      <c r="F17" s="11">
        <v>16</v>
      </c>
      <c r="G17" s="11"/>
      <c r="H17" s="12"/>
      <c r="I17" s="11">
        <v>3</v>
      </c>
      <c r="J17" s="12">
        <f t="shared" si="0"/>
        <v>0.15789473684210525</v>
      </c>
      <c r="K17" s="11"/>
      <c r="L17" s="12">
        <f t="shared" si="1"/>
        <v>0</v>
      </c>
      <c r="M17" s="11">
        <v>67.37</v>
      </c>
      <c r="N17" s="12">
        <v>0.84</v>
      </c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/>
      <c r="I18" s="11">
        <f t="shared" ref="I18:I28" si="2">(E18-SUM(F18:G18))-K18</f>
        <v>0</v>
      </c>
      <c r="J18" s="12" t="e">
        <f t="shared" si="0"/>
        <v>#DIV/0!</v>
      </c>
      <c r="K18" s="11"/>
      <c r="L18" s="12" t="e">
        <f t="shared" si="1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>
        <f t="shared" si="2"/>
        <v>0</v>
      </c>
      <c r="J19" s="12" t="e">
        <f t="shared" si="0"/>
        <v>#DIV/0!</v>
      </c>
      <c r="K19" s="11"/>
      <c r="L19" s="12" t="e">
        <f t="shared" si="1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>
        <f t="shared" si="2"/>
        <v>0</v>
      </c>
      <c r="J20" s="12" t="e">
        <f t="shared" si="0"/>
        <v>#DIV/0!</v>
      </c>
      <c r="K20" s="11"/>
      <c r="L20" s="12" t="e">
        <f t="shared" si="1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>
        <f t="shared" si="2"/>
        <v>0</v>
      </c>
      <c r="J21" s="12" t="e">
        <f t="shared" si="0"/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>
        <f t="shared" si="2"/>
        <v>0</v>
      </c>
      <c r="J22" s="12" t="e">
        <f t="shared" si="0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>
        <f t="shared" si="2"/>
        <v>0</v>
      </c>
      <c r="J23" s="12" t="e">
        <f t="shared" si="0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>
        <f t="shared" si="2"/>
        <v>0</v>
      </c>
      <c r="J24" s="12" t="e">
        <f t="shared" si="0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>
        <f t="shared" si="2"/>
        <v>0</v>
      </c>
      <c r="J25" s="12" t="e">
        <f t="shared" si="0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>
        <f t="shared" si="2"/>
        <v>0</v>
      </c>
      <c r="J26" s="12" t="e">
        <f t="shared" si="0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>
        <f t="shared" si="2"/>
        <v>0</v>
      </c>
      <c r="J27" s="12" t="e">
        <f t="shared" si="0"/>
        <v>#DIV/0!</v>
      </c>
      <c r="K27" s="11"/>
      <c r="L27" s="12" t="e">
        <f t="shared" si="1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60</v>
      </c>
      <c r="G28" s="14">
        <f>SUM(G14:G27)</f>
        <v>0</v>
      </c>
      <c r="H28" s="15">
        <f>SUM(F28:G28)/E28</f>
        <v>0.63829787234042556</v>
      </c>
      <c r="I28" s="14">
        <f t="shared" si="2"/>
        <v>34</v>
      </c>
      <c r="J28" s="15">
        <f t="shared" si="0"/>
        <v>0.36170212765957449</v>
      </c>
      <c r="K28" s="14">
        <f>SUM(K14:K27)</f>
        <v>0</v>
      </c>
      <c r="L28" s="15">
        <f t="shared" si="1"/>
        <v>0</v>
      </c>
      <c r="M28" s="14">
        <f>AVERAGE(M14:M27)</f>
        <v>52.185000000000002</v>
      </c>
      <c r="N28" s="16">
        <f>AVERAGE(N14:N27)</f>
        <v>0.65749999999999997</v>
      </c>
    </row>
    <row r="29" spans="1:14" ht="13.8" x14ac:dyDescent="0.25"/>
    <row r="30" spans="1:14" ht="120" customHeight="1" x14ac:dyDescent="0.25">
      <c r="A30" s="29" t="s">
        <v>39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2" t="s">
        <v>40</v>
      </c>
      <c r="C33" s="32"/>
      <c r="D33" s="32"/>
      <c r="G33" s="24" t="s">
        <v>41</v>
      </c>
      <c r="H33" s="24"/>
      <c r="I33" s="24"/>
      <c r="J33" s="24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t="13.8" hidden="1" x14ac:dyDescent="0.25">
      <c r="A35" s="33" t="e">
        <f>{#REF!}</f>
        <v>#REF!</v>
      </c>
      <c r="B35" s="33"/>
      <c r="C35" s="8"/>
      <c r="E35" s="34"/>
      <c r="F35" s="34"/>
      <c r="G35" s="34"/>
      <c r="H35" s="34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0" t="s">
        <v>42</v>
      </c>
      <c r="H37" s="20"/>
      <c r="I37" s="20"/>
      <c r="J37" s="19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</mergeCells>
  <pageMargins left="0.70826771653543308" right="0.70826771653543308" top="1.1417322834645671" bottom="1.6350393700787402" header="0.74803149606299213" footer="0.31535433070866142"/>
  <pageSetup paperSize="9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ACAC9-FDA0-4A2B-8E0D-734742E88E1B}">
  <sheetPr>
    <pageSetUpPr fitToPage="1"/>
  </sheetPr>
  <dimension ref="A1:AMJ36"/>
  <sheetViews>
    <sheetView tabSelected="1" topLeftCell="A7" zoomScale="80" zoomScaleNormal="80" workbookViewId="0">
      <selection activeCell="D18" sqref="D18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.8" x14ac:dyDescent="0.25">
      <c r="A6" s="25" t="s">
        <v>3</v>
      </c>
      <c r="B6" s="25"/>
      <c r="C6" s="25"/>
      <c r="D6" s="2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1">
        <v>4</v>
      </c>
      <c r="C8" s="21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2" t="s">
        <v>9</v>
      </c>
      <c r="J8" s="22"/>
      <c r="K8" s="22"/>
      <c r="L8" s="21" t="str">
        <f>'1'!L8</f>
        <v>Febrero 2023- Julio 2023</v>
      </c>
      <c r="M8" s="21"/>
      <c r="N8" s="21"/>
    </row>
    <row r="9" spans="1:14" ht="13.8" x14ac:dyDescent="0.25"/>
    <row r="10" spans="1:14" ht="13.8" x14ac:dyDescent="0.25">
      <c r="A10" s="4" t="s">
        <v>11</v>
      </c>
      <c r="B10" s="21" t="str">
        <f>'1'!B10</f>
        <v>FRANCISCO JOSÉ GÓMEZ MARÍN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7" t="s">
        <v>13</v>
      </c>
      <c r="B12" s="28" t="s">
        <v>14</v>
      </c>
      <c r="C12" s="28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27" t="s">
        <v>25</v>
      </c>
    </row>
    <row r="13" spans="1:14" ht="13.8" x14ac:dyDescent="0.25">
      <c r="A13" s="27"/>
      <c r="B13" s="28"/>
      <c r="C13" s="28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27"/>
    </row>
    <row r="14" spans="1:14" s="13" customFormat="1" ht="13.2" x14ac:dyDescent="0.25">
      <c r="A14" s="11" t="str">
        <f>'1'!A14</f>
        <v>ECOLOGÍA</v>
      </c>
      <c r="B14" s="11" t="s">
        <v>50</v>
      </c>
      <c r="C14" s="11" t="str">
        <f>'1'!C14</f>
        <v>206 A</v>
      </c>
      <c r="D14" s="11" t="str">
        <f>'1'!D14</f>
        <v>IAMB</v>
      </c>
      <c r="E14" s="11">
        <f>'1'!E14</f>
        <v>27</v>
      </c>
      <c r="F14" s="11">
        <v>27</v>
      </c>
      <c r="G14" s="11"/>
      <c r="H14" s="12"/>
      <c r="I14" s="11">
        <v>0</v>
      </c>
      <c r="J14" s="12">
        <f t="shared" ref="J14:J27" si="0">I14/E14</f>
        <v>0</v>
      </c>
      <c r="K14" s="11"/>
      <c r="L14" s="12">
        <f t="shared" ref="L14:L27" si="1">K14/E14</f>
        <v>0</v>
      </c>
      <c r="M14" s="11">
        <v>87.33</v>
      </c>
      <c r="N14" s="12">
        <f>13/27</f>
        <v>0.48148148148148145</v>
      </c>
    </row>
    <row r="15" spans="1:14" s="13" customFormat="1" ht="13.2" x14ac:dyDescent="0.25">
      <c r="A15" s="11" t="s">
        <v>28</v>
      </c>
      <c r="B15" s="11" t="s">
        <v>51</v>
      </c>
      <c r="C15" s="11" t="s">
        <v>29</v>
      </c>
      <c r="D15" s="11" t="s">
        <v>30</v>
      </c>
      <c r="E15" s="11">
        <v>27</v>
      </c>
      <c r="F15" s="11">
        <v>27</v>
      </c>
      <c r="G15" s="11"/>
      <c r="H15" s="12"/>
      <c r="I15" s="11">
        <v>0</v>
      </c>
      <c r="J15" s="12">
        <v>0</v>
      </c>
      <c r="K15" s="11"/>
      <c r="L15" s="12">
        <f t="shared" si="1"/>
        <v>0</v>
      </c>
      <c r="M15" s="11">
        <v>88.93</v>
      </c>
      <c r="N15" s="12">
        <f>13/27</f>
        <v>0.48148148148148145</v>
      </c>
    </row>
    <row r="16" spans="1:14" s="13" customFormat="1" ht="13.2" x14ac:dyDescent="0.25">
      <c r="A16" s="11" t="s">
        <v>31</v>
      </c>
      <c r="B16" s="11" t="s">
        <v>50</v>
      </c>
      <c r="C16" s="11" t="str">
        <f>'1'!C15</f>
        <v>406 A</v>
      </c>
      <c r="D16" s="11" t="str">
        <f>'1'!D15</f>
        <v>IAMB</v>
      </c>
      <c r="E16" s="11">
        <f>'1'!E15</f>
        <v>30</v>
      </c>
      <c r="F16" s="11">
        <v>21</v>
      </c>
      <c r="G16" s="11"/>
      <c r="H16" s="12"/>
      <c r="I16" s="11">
        <v>9</v>
      </c>
      <c r="J16" s="12">
        <f t="shared" si="0"/>
        <v>0.3</v>
      </c>
      <c r="K16" s="11"/>
      <c r="L16" s="12">
        <f t="shared" si="1"/>
        <v>0</v>
      </c>
      <c r="M16" s="11">
        <v>54.5</v>
      </c>
      <c r="N16" s="12">
        <f>21/30</f>
        <v>0.7</v>
      </c>
    </row>
    <row r="17" spans="1:14" s="13" customFormat="1" ht="13.2" x14ac:dyDescent="0.25">
      <c r="A17" s="11" t="s">
        <v>31</v>
      </c>
      <c r="B17" s="11" t="s">
        <v>51</v>
      </c>
      <c r="C17" s="11" t="s">
        <v>53</v>
      </c>
      <c r="D17" s="11" t="s">
        <v>30</v>
      </c>
      <c r="E17" s="11">
        <v>30</v>
      </c>
      <c r="F17" s="11">
        <v>19</v>
      </c>
      <c r="G17" s="11"/>
      <c r="H17" s="12"/>
      <c r="I17" s="11">
        <v>11</v>
      </c>
      <c r="J17" s="12">
        <f t="shared" si="0"/>
        <v>0.36666666666666664</v>
      </c>
      <c r="K17" s="11"/>
      <c r="L17" s="12">
        <f t="shared" si="1"/>
        <v>0</v>
      </c>
      <c r="M17" s="11">
        <v>54.3</v>
      </c>
      <c r="N17" s="12">
        <f>19/30</f>
        <v>0.6333333333333333</v>
      </c>
    </row>
    <row r="18" spans="1:14" s="13" customFormat="1" ht="13.2" x14ac:dyDescent="0.25">
      <c r="A18" s="11" t="s">
        <v>31</v>
      </c>
      <c r="B18" s="11" t="s">
        <v>52</v>
      </c>
      <c r="C18" s="11" t="s">
        <v>32</v>
      </c>
      <c r="D18" s="11" t="s">
        <v>30</v>
      </c>
      <c r="E18" s="11">
        <v>30</v>
      </c>
      <c r="F18" s="11">
        <v>20</v>
      </c>
      <c r="G18" s="11"/>
      <c r="H18" s="12"/>
      <c r="I18" s="11">
        <v>10</v>
      </c>
      <c r="J18" s="12">
        <f t="shared" si="0"/>
        <v>0.33333333333333331</v>
      </c>
      <c r="K18" s="11"/>
      <c r="L18" s="12">
        <f t="shared" si="1"/>
        <v>0</v>
      </c>
      <c r="M18" s="11">
        <v>57.4</v>
      </c>
      <c r="N18" s="12">
        <f>20/30</f>
        <v>0.66666666666666663</v>
      </c>
    </row>
    <row r="19" spans="1:14" s="13" customFormat="1" ht="13.2" x14ac:dyDescent="0.25">
      <c r="A19" s="11" t="str">
        <f>'1'!A16</f>
        <v>EVALUACIÓN DE IMPACTO AMBIENTAL</v>
      </c>
      <c r="B19" s="11" t="s">
        <v>50</v>
      </c>
      <c r="C19" s="11" t="str">
        <f>'1'!C16</f>
        <v>606 A</v>
      </c>
      <c r="D19" s="11" t="str">
        <f>'1'!D16</f>
        <v>IAMB</v>
      </c>
      <c r="E19" s="11">
        <f>'1'!E16</f>
        <v>18</v>
      </c>
      <c r="F19" s="11">
        <v>13</v>
      </c>
      <c r="G19" s="11"/>
      <c r="H19" s="12"/>
      <c r="I19" s="11">
        <v>5</v>
      </c>
      <c r="J19" s="12">
        <f t="shared" si="0"/>
        <v>0.27777777777777779</v>
      </c>
      <c r="K19" s="11"/>
      <c r="L19" s="12">
        <f t="shared" si="1"/>
        <v>0</v>
      </c>
      <c r="M19" s="11">
        <v>59.94</v>
      </c>
      <c r="N19" s="12">
        <f>13/18</f>
        <v>0.72222222222222221</v>
      </c>
    </row>
    <row r="20" spans="1:14" s="13" customFormat="1" ht="13.2" x14ac:dyDescent="0.25">
      <c r="A20" s="11" t="s">
        <v>33</v>
      </c>
      <c r="B20" s="11" t="s">
        <v>51</v>
      </c>
      <c r="C20" s="11" t="s">
        <v>34</v>
      </c>
      <c r="D20" s="11" t="s">
        <v>30</v>
      </c>
      <c r="E20" s="11">
        <v>18</v>
      </c>
      <c r="F20" s="11">
        <v>10</v>
      </c>
      <c r="G20" s="11"/>
      <c r="H20" s="12"/>
      <c r="I20" s="11">
        <v>8</v>
      </c>
      <c r="J20" s="12">
        <f t="shared" si="0"/>
        <v>0.44444444444444442</v>
      </c>
      <c r="K20" s="11"/>
      <c r="L20" s="12">
        <f t="shared" si="1"/>
        <v>0</v>
      </c>
      <c r="M20" s="11">
        <v>48.28</v>
      </c>
      <c r="N20" s="12">
        <f>10/18</f>
        <v>0.55555555555555558</v>
      </c>
    </row>
    <row r="21" spans="1:14" s="13" customFormat="1" ht="26.4" x14ac:dyDescent="0.25">
      <c r="A21" s="11" t="str">
        <f>'1'!A17</f>
        <v>SOFTWARE APLICADO A LA INGENIERÍA AMBIENTAL</v>
      </c>
      <c r="B21" s="11" t="s">
        <v>50</v>
      </c>
      <c r="C21" s="11" t="str">
        <f>'1'!C17</f>
        <v>806 A</v>
      </c>
      <c r="D21" s="11" t="str">
        <f>'1'!D17</f>
        <v>IAMB</v>
      </c>
      <c r="E21" s="11">
        <f>'1'!E17</f>
        <v>19</v>
      </c>
      <c r="F21" s="11">
        <v>15</v>
      </c>
      <c r="G21" s="11"/>
      <c r="H21" s="12"/>
      <c r="I21" s="11">
        <v>4</v>
      </c>
      <c r="J21" s="12">
        <f t="shared" si="0"/>
        <v>0.21052631578947367</v>
      </c>
      <c r="K21" s="11"/>
      <c r="L21" s="12">
        <f t="shared" si="1"/>
        <v>0</v>
      </c>
      <c r="M21" s="11">
        <v>63.53</v>
      </c>
      <c r="N21" s="12">
        <f>15/19</f>
        <v>0.78947368421052633</v>
      </c>
    </row>
    <row r="22" spans="1:14" s="13" customFormat="1" ht="26.4" x14ac:dyDescent="0.25">
      <c r="A22" s="11" t="s">
        <v>35</v>
      </c>
      <c r="B22" s="11" t="s">
        <v>51</v>
      </c>
      <c r="C22" s="11" t="s">
        <v>36</v>
      </c>
      <c r="D22" s="11" t="s">
        <v>30</v>
      </c>
      <c r="E22" s="11">
        <v>19</v>
      </c>
      <c r="F22" s="11">
        <v>16</v>
      </c>
      <c r="G22" s="11"/>
      <c r="H22" s="12"/>
      <c r="I22" s="11">
        <f t="shared" ref="I22:I27" si="2">(E22-SUM(F22:G22))-K22</f>
        <v>3</v>
      </c>
      <c r="J22" s="12">
        <f t="shared" si="0"/>
        <v>0.15789473684210525</v>
      </c>
      <c r="K22" s="11"/>
      <c r="L22" s="12">
        <f t="shared" si="1"/>
        <v>0</v>
      </c>
      <c r="M22" s="11">
        <v>67.42</v>
      </c>
      <c r="N22" s="12">
        <f>16/19</f>
        <v>0.84210526315789469</v>
      </c>
    </row>
    <row r="23" spans="1:14" s="13" customFormat="1" ht="13.2" x14ac:dyDescent="0.25">
      <c r="A23" s="11">
        <f>'1'!A24</f>
        <v>0</v>
      </c>
      <c r="B23" s="11"/>
      <c r="C23" s="11">
        <f>'1'!C24</f>
        <v>0</v>
      </c>
      <c r="D23" s="11">
        <f>'1'!D24</f>
        <v>0</v>
      </c>
      <c r="E23" s="11">
        <f>'1'!E24</f>
        <v>0</v>
      </c>
      <c r="F23" s="11"/>
      <c r="G23" s="11"/>
      <c r="H23" s="12"/>
      <c r="I23" s="11">
        <f t="shared" si="2"/>
        <v>0</v>
      </c>
      <c r="J23" s="12" t="e">
        <f t="shared" si="0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'1'!A25</f>
        <v>0</v>
      </c>
      <c r="B24" s="11"/>
      <c r="C24" s="11">
        <f>'1'!C25</f>
        <v>0</v>
      </c>
      <c r="D24" s="11">
        <f>'1'!D25</f>
        <v>0</v>
      </c>
      <c r="E24" s="11">
        <f>'1'!E25</f>
        <v>0</v>
      </c>
      <c r="F24" s="11"/>
      <c r="G24" s="11"/>
      <c r="H24" s="12"/>
      <c r="I24" s="11">
        <f t="shared" si="2"/>
        <v>0</v>
      </c>
      <c r="J24" s="12" t="e">
        <f t="shared" si="0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'1'!A26</f>
        <v>0</v>
      </c>
      <c r="B25" s="11"/>
      <c r="C25" s="11">
        <f>'1'!C26</f>
        <v>0</v>
      </c>
      <c r="D25" s="11">
        <f>'1'!D26</f>
        <v>0</v>
      </c>
      <c r="E25" s="11">
        <f>'1'!E26</f>
        <v>0</v>
      </c>
      <c r="F25" s="11"/>
      <c r="G25" s="11"/>
      <c r="H25" s="12"/>
      <c r="I25" s="11">
        <f t="shared" si="2"/>
        <v>0</v>
      </c>
      <c r="J25" s="12" t="e">
        <f t="shared" si="0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6.5" customHeight="1" x14ac:dyDescent="0.25">
      <c r="A26" s="11">
        <f>'1'!A27</f>
        <v>0</v>
      </c>
      <c r="B26" s="11"/>
      <c r="C26" s="11">
        <f>'1'!C27</f>
        <v>0</v>
      </c>
      <c r="D26" s="11">
        <f>'1'!D27</f>
        <v>0</v>
      </c>
      <c r="E26" s="11">
        <f>'1'!E27</f>
        <v>0</v>
      </c>
      <c r="F26" s="11"/>
      <c r="G26" s="11"/>
      <c r="H26" s="12"/>
      <c r="I26" s="11">
        <f t="shared" si="2"/>
        <v>0</v>
      </c>
      <c r="J26" s="12" t="e">
        <f t="shared" si="0"/>
        <v>#DIV/0!</v>
      </c>
      <c r="K26" s="11"/>
      <c r="L26" s="12" t="e">
        <f t="shared" si="1"/>
        <v>#DIV/0!</v>
      </c>
      <c r="M26" s="11"/>
      <c r="N26" s="12"/>
    </row>
    <row r="27" spans="1:14" s="1" customFormat="1" ht="13.8" x14ac:dyDescent="0.25">
      <c r="A27" s="14" t="s">
        <v>37</v>
      </c>
      <c r="B27" s="14" t="s">
        <v>38</v>
      </c>
      <c r="C27" s="14" t="s">
        <v>38</v>
      </c>
      <c r="D27" s="14" t="s">
        <v>38</v>
      </c>
      <c r="E27" s="14">
        <f>SUM(E14:E26)</f>
        <v>218</v>
      </c>
      <c r="F27" s="14">
        <f>SUM(F14:F26)</f>
        <v>168</v>
      </c>
      <c r="G27" s="14">
        <f>SUM(G14:G26)</f>
        <v>0</v>
      </c>
      <c r="H27" s="15">
        <f>SUM(F27:G27)/E27</f>
        <v>0.77064220183486243</v>
      </c>
      <c r="I27" s="14">
        <f t="shared" si="2"/>
        <v>50</v>
      </c>
      <c r="J27" s="15">
        <f t="shared" si="0"/>
        <v>0.22935779816513763</v>
      </c>
      <c r="K27" s="14">
        <f>SUM(K14:K26)</f>
        <v>0</v>
      </c>
      <c r="L27" s="15">
        <f t="shared" si="1"/>
        <v>0</v>
      </c>
      <c r="M27" s="14">
        <f>AVERAGE(M14:M26)</f>
        <v>64.625555555555536</v>
      </c>
      <c r="N27" s="16">
        <f>AVERAGE(N14:N26)</f>
        <v>0.65247996534546238</v>
      </c>
    </row>
    <row r="28" spans="1:14" s="1" customFormat="1" ht="13.8" x14ac:dyDescent="0.25"/>
    <row r="29" spans="1:14" s="1" customFormat="1" ht="120" customHeight="1" x14ac:dyDescent="0.25">
      <c r="A29" s="29" t="s">
        <v>39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s="1" customFormat="1" ht="13.8" x14ac:dyDescent="0.25"/>
    <row r="31" spans="1:14" s="1" customFormat="1" ht="13.8" x14ac:dyDescent="0.25">
      <c r="A31" s="17"/>
    </row>
    <row r="32" spans="1:14" s="1" customFormat="1" ht="12.75" customHeight="1" x14ac:dyDescent="0.25">
      <c r="B32" s="32" t="s">
        <v>40</v>
      </c>
      <c r="C32" s="32"/>
      <c r="D32" s="32"/>
      <c r="G32" s="24" t="s">
        <v>41</v>
      </c>
      <c r="H32" s="24"/>
      <c r="I32" s="24"/>
      <c r="J32" s="24"/>
    </row>
    <row r="33" spans="1:10" s="1" customFormat="1" ht="62.25" customHeight="1" x14ac:dyDescent="0.25">
      <c r="B33" s="30"/>
      <c r="C33" s="30"/>
      <c r="D33" s="30"/>
      <c r="G33" s="31"/>
      <c r="H33" s="31"/>
      <c r="I33" s="31"/>
      <c r="J33" s="31"/>
    </row>
    <row r="34" spans="1:10" s="1" customFormat="1" ht="13.8" hidden="1" x14ac:dyDescent="0.25">
      <c r="A34" s="33" t="e">
        <f>{#REF!}</f>
        <v>#REF!</v>
      </c>
      <c r="B34" s="33"/>
      <c r="C34" s="8"/>
      <c r="E34" s="34"/>
      <c r="F34" s="34"/>
      <c r="G34" s="34"/>
      <c r="H34" s="34"/>
    </row>
    <row r="35" spans="1:10" s="1" customFormat="1" ht="13.8" hidden="1" x14ac:dyDescent="0.25"/>
    <row r="36" spans="1:10" s="1" customFormat="1" ht="45" customHeight="1" x14ac:dyDescent="0.25">
      <c r="B36" s="35" t="str">
        <f>B10</f>
        <v>FRANCISCO JOSÉ GÓMEZ MARÍN</v>
      </c>
      <c r="C36" s="35"/>
      <c r="D36" s="35"/>
      <c r="E36" s="18"/>
      <c r="F36" s="18"/>
      <c r="G36" s="20" t="s">
        <v>42</v>
      </c>
      <c r="H36" s="20"/>
      <c r="I36" s="20"/>
      <c r="J36" s="19"/>
    </row>
  </sheetData>
  <mergeCells count="30">
    <mergeCell ref="B33:D33"/>
    <mergeCell ref="G33:J33"/>
    <mergeCell ref="A34:B34"/>
    <mergeCell ref="E34:H34"/>
    <mergeCell ref="B36:D36"/>
    <mergeCell ref="K12:K13"/>
    <mergeCell ref="L12:L13"/>
    <mergeCell ref="M12:M13"/>
    <mergeCell ref="N12:N13"/>
    <mergeCell ref="A29:N29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26771653543308" right="0.70826771653543308" top="1.1417322834645671" bottom="1.6350393700787402" header="0.74803149606299213" footer="0.31535433070866142"/>
  <pageSetup paperSize="9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1">
        <v>1</v>
      </c>
      <c r="C8" s="21"/>
      <c r="D8" s="6" t="s">
        <v>7</v>
      </c>
      <c r="E8" s="5">
        <v>3</v>
      </c>
      <c r="G8" s="4" t="s">
        <v>8</v>
      </c>
      <c r="H8" s="5">
        <v>3</v>
      </c>
      <c r="I8" s="22" t="s">
        <v>9</v>
      </c>
      <c r="J8" s="22"/>
      <c r="K8" s="22"/>
      <c r="L8" s="21" t="str">
        <f>'1'!L8</f>
        <v>Febrero 2023- Julio 2023</v>
      </c>
      <c r="M8" s="21"/>
      <c r="N8" s="21"/>
    </row>
    <row r="9" spans="1:14" ht="13.8" x14ac:dyDescent="0.25"/>
    <row r="10" spans="1:14" ht="13.8" x14ac:dyDescent="0.25">
      <c r="A10" s="4" t="s">
        <v>11</v>
      </c>
      <c r="B10" s="21" t="s">
        <v>12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7" t="s">
        <v>13</v>
      </c>
      <c r="B12" s="28" t="s">
        <v>14</v>
      </c>
      <c r="C12" s="28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27" t="s">
        <v>25</v>
      </c>
    </row>
    <row r="13" spans="1:14" ht="13.8" x14ac:dyDescent="0.25">
      <c r="A13" s="27"/>
      <c r="B13" s="28"/>
      <c r="C13" s="28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27"/>
    </row>
    <row r="14" spans="1:14" s="13" customFormat="1" ht="13.2" x14ac:dyDescent="0.25">
      <c r="A14" s="11" t="s">
        <v>43</v>
      </c>
      <c r="B14" s="11"/>
      <c r="C14" s="11" t="str">
        <f>'1'!C14</f>
        <v>206 A</v>
      </c>
      <c r="D14" s="11" t="str">
        <f>'1'!D14</f>
        <v>IAMB</v>
      </c>
      <c r="E14" s="11">
        <v>30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30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44</v>
      </c>
      <c r="B15" s="11"/>
      <c r="C15" s="11" t="str">
        <f>'1'!C15</f>
        <v>406 A</v>
      </c>
      <c r="D15" s="11" t="str">
        <f>'1'!D15</f>
        <v>IAMB</v>
      </c>
      <c r="E15" s="11">
        <v>27</v>
      </c>
      <c r="F15" s="11"/>
      <c r="G15" s="11"/>
      <c r="H15" s="12">
        <f t="shared" si="0"/>
        <v>0</v>
      </c>
      <c r="I15" s="11">
        <f t="shared" si="1"/>
        <v>27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45</v>
      </c>
      <c r="B16" s="11"/>
      <c r="C16" s="11" t="str">
        <f>'1'!C16</f>
        <v>606 A</v>
      </c>
      <c r="D16" s="11" t="str">
        <f>'1'!D16</f>
        <v>IAMB</v>
      </c>
      <c r="E16" s="11">
        <v>37</v>
      </c>
      <c r="F16" s="11"/>
      <c r="G16" s="11"/>
      <c r="H16" s="12">
        <f t="shared" si="0"/>
        <v>0</v>
      </c>
      <c r="I16" s="11">
        <f t="shared" si="1"/>
        <v>37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113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113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9" t="s">
        <v>39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2" t="s">
        <v>40</v>
      </c>
      <c r="C33" s="32"/>
      <c r="D33" s="32"/>
      <c r="G33" s="24" t="s">
        <v>41</v>
      </c>
      <c r="H33" s="24"/>
      <c r="I33" s="24"/>
      <c r="J33" s="24"/>
    </row>
    <row r="34" spans="1:10" ht="62.25" customHeight="1" x14ac:dyDescent="0.25">
      <c r="B34" s="37" t="s">
        <v>46</v>
      </c>
      <c r="C34" s="37"/>
      <c r="D34" s="37"/>
      <c r="G34" s="21" t="s">
        <v>47</v>
      </c>
      <c r="H34" s="21"/>
      <c r="I34" s="21"/>
      <c r="J34" s="21"/>
    </row>
    <row r="35" spans="1:10" ht="13.8" hidden="1" x14ac:dyDescent="0.25">
      <c r="A35" s="33" t="e">
        <f>{#REF!}</f>
        <v>#REF!</v>
      </c>
      <c r="B35" s="33"/>
      <c r="C35" s="8"/>
      <c r="E35" s="34"/>
      <c r="F35" s="34"/>
      <c r="G35" s="34"/>
      <c r="H35" s="34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34"/>
      <c r="H37" s="34"/>
      <c r="I37" s="34"/>
      <c r="J37" s="3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2023-06-23T19:41:54Z</dcterms:modified>
</cp:coreProperties>
</file>