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ELVIRA GB\Documents\1 FEBRERO-JULIO 2023\ESCOLARIZADO\REPORTES MCPA\FINAL\"/>
    </mc:Choice>
  </mc:AlternateContent>
  <xr:revisionPtr revIDLastSave="0" documentId="13_ncr:1_{E6C887D4-5D21-4F03-AA4D-8B6E7ED77D91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6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'2'!$A$1:$N$36</definedName>
    <definedName name="_xlnm.Print_Area" localSheetId="2">'3'!$A$1:$N$36</definedName>
    <definedName name="_xlnm.Print_Area" localSheetId="3">'4'!$A$1:$N$36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5" l="1"/>
  <c r="I16" i="25"/>
  <c r="J16" i="25" s="1"/>
  <c r="L16" i="25"/>
  <c r="H17" i="25"/>
  <c r="I17" i="25"/>
  <c r="J17" i="25" s="1"/>
  <c r="L17" i="25"/>
  <c r="H18" i="25"/>
  <c r="I18" i="25"/>
  <c r="J18" i="25" s="1"/>
  <c r="L18" i="25"/>
  <c r="H19" i="25"/>
  <c r="I19" i="25"/>
  <c r="J19" i="25" s="1"/>
  <c r="L19" i="25"/>
  <c r="I14" i="25"/>
  <c r="A15" i="25"/>
  <c r="A16" i="25"/>
  <c r="A17" i="25"/>
  <c r="A18" i="25"/>
  <c r="A19" i="25"/>
  <c r="A14" i="25"/>
  <c r="D17" i="24"/>
  <c r="E17" i="24"/>
  <c r="I17" i="24" s="1"/>
  <c r="L21" i="24"/>
  <c r="I15" i="24"/>
  <c r="D15" i="24"/>
  <c r="C15" i="24"/>
  <c r="I15" i="26"/>
  <c r="L15" i="26"/>
  <c r="D15" i="26"/>
  <c r="C15" i="26"/>
  <c r="D20" i="24"/>
  <c r="C20" i="24"/>
  <c r="A20" i="24"/>
  <c r="D19" i="24"/>
  <c r="C19" i="24"/>
  <c r="A19" i="24"/>
  <c r="D18" i="24"/>
  <c r="C18" i="24"/>
  <c r="A18" i="24"/>
  <c r="D16" i="24"/>
  <c r="C16" i="24"/>
  <c r="A16" i="24"/>
  <c r="D14" i="24"/>
  <c r="C14" i="24"/>
  <c r="A14" i="24"/>
  <c r="N27" i="26"/>
  <c r="M27" i="26"/>
  <c r="K27" i="26"/>
  <c r="F27" i="26"/>
  <c r="E20" i="26"/>
  <c r="L20" i="26" s="1"/>
  <c r="D20" i="26"/>
  <c r="C20" i="26"/>
  <c r="A20" i="26"/>
  <c r="L19" i="26"/>
  <c r="I19" i="26"/>
  <c r="D19" i="26"/>
  <c r="C19" i="26"/>
  <c r="A19" i="26"/>
  <c r="E18" i="26"/>
  <c r="I18" i="26" s="1"/>
  <c r="D18" i="26"/>
  <c r="C18" i="26"/>
  <c r="A18" i="26"/>
  <c r="E17" i="26"/>
  <c r="L17" i="26" s="1"/>
  <c r="D17" i="26"/>
  <c r="C17" i="26"/>
  <c r="A17" i="26"/>
  <c r="E16" i="26"/>
  <c r="L16" i="26" s="1"/>
  <c r="D16" i="26"/>
  <c r="C16" i="26"/>
  <c r="A16" i="26"/>
  <c r="E14" i="26"/>
  <c r="I14" i="26" s="1"/>
  <c r="D14" i="26"/>
  <c r="C14" i="26"/>
  <c r="A14" i="26"/>
  <c r="B10" i="26"/>
  <c r="B36" i="26" s="1"/>
  <c r="L8" i="26"/>
  <c r="H8" i="26"/>
  <c r="E8" i="26"/>
  <c r="L17" i="24" l="1"/>
  <c r="L15" i="24"/>
  <c r="I21" i="24"/>
  <c r="E27" i="26"/>
  <c r="I27" i="26" s="1"/>
  <c r="I16" i="26"/>
  <c r="L14" i="26"/>
  <c r="L18" i="26"/>
  <c r="I17" i="26"/>
  <c r="I20" i="26"/>
  <c r="L27" i="26" l="1"/>
  <c r="I15" i="22" l="1"/>
  <c r="D15" i="22"/>
  <c r="C15" i="22"/>
  <c r="A15" i="22"/>
  <c r="M27" i="22"/>
  <c r="L15" i="22" l="1"/>
  <c r="D16" i="22"/>
  <c r="C16" i="22"/>
  <c r="C17" i="22"/>
  <c r="C18" i="22"/>
  <c r="C19" i="22"/>
  <c r="C14" i="22"/>
  <c r="A16" i="22"/>
  <c r="N27" i="22"/>
  <c r="C19" i="25"/>
  <c r="C18" i="25"/>
  <c r="C17" i="25"/>
  <c r="I15" i="25"/>
  <c r="J15" i="25" s="1"/>
  <c r="D15" i="25"/>
  <c r="L14" i="25"/>
  <c r="J14" i="25"/>
  <c r="H14" i="25"/>
  <c r="D14" i="25"/>
  <c r="L15" i="25" l="1"/>
  <c r="H15" i="25"/>
  <c r="K28" i="10" l="1"/>
  <c r="L19" i="10"/>
  <c r="I19" i="10"/>
  <c r="L18" i="10"/>
  <c r="I18" i="10"/>
  <c r="L17" i="10"/>
  <c r="I17" i="10"/>
  <c r="L16" i="10"/>
  <c r="I16" i="10"/>
  <c r="L15" i="10"/>
  <c r="I15" i="10"/>
  <c r="L14" i="10"/>
  <c r="I14" i="10"/>
  <c r="N28" i="25" l="1"/>
  <c r="M28" i="25"/>
  <c r="K28" i="25"/>
  <c r="G28" i="25"/>
  <c r="F28" i="25"/>
  <c r="B10" i="25"/>
  <c r="B37" i="25" s="1"/>
  <c r="L8" i="25"/>
  <c r="H8" i="25"/>
  <c r="E8" i="25"/>
  <c r="N27" i="24"/>
  <c r="M27" i="24"/>
  <c r="K27" i="24"/>
  <c r="G27" i="24"/>
  <c r="F27" i="24"/>
  <c r="I20" i="24"/>
  <c r="I19" i="24"/>
  <c r="I18" i="24"/>
  <c r="E16" i="24"/>
  <c r="I16" i="24" s="1"/>
  <c r="E14" i="24"/>
  <c r="I14" i="24" s="1"/>
  <c r="B10" i="24"/>
  <c r="B36" i="24" s="1"/>
  <c r="L8" i="24"/>
  <c r="H8" i="24"/>
  <c r="E8" i="24"/>
  <c r="L16" i="22"/>
  <c r="A17" i="22"/>
  <c r="D17" i="22"/>
  <c r="L17" i="22"/>
  <c r="A18" i="22"/>
  <c r="D18" i="22"/>
  <c r="L18" i="22"/>
  <c r="A19" i="22"/>
  <c r="D19" i="22"/>
  <c r="L19" i="22"/>
  <c r="D14" i="22"/>
  <c r="A14" i="22"/>
  <c r="B10" i="22"/>
  <c r="B36" i="22" s="1"/>
  <c r="L8" i="22"/>
  <c r="H8" i="22"/>
  <c r="E8" i="22"/>
  <c r="K27" i="22"/>
  <c r="F27" i="22"/>
  <c r="B37" i="10"/>
  <c r="N28" i="10"/>
  <c r="M28" i="10"/>
  <c r="F28" i="10"/>
  <c r="E28" i="10"/>
  <c r="L28" i="10" s="1"/>
  <c r="I28" i="10" l="1"/>
  <c r="I19" i="22"/>
  <c r="I17" i="22"/>
  <c r="I14" i="22"/>
  <c r="I16" i="22"/>
  <c r="E28" i="25"/>
  <c r="L14" i="24"/>
  <c r="L16" i="24"/>
  <c r="L18" i="24"/>
  <c r="L19" i="24"/>
  <c r="L20" i="24"/>
  <c r="E27" i="24"/>
  <c r="I18" i="22"/>
  <c r="L14" i="22"/>
  <c r="E27" i="22"/>
  <c r="I28" i="25" l="1"/>
  <c r="J28" i="25" s="1"/>
  <c r="L28" i="25"/>
  <c r="H28" i="25"/>
  <c r="I27" i="24"/>
  <c r="J27" i="24" s="1"/>
  <c r="L27" i="24"/>
  <c r="H27" i="24"/>
  <c r="I27" i="22"/>
  <c r="L2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629D4803-7854-4203-B5D9-3EFAACDA2A3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C05B77B0-66A8-48A1-82A2-A0E0BB5B7AB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CE4224DA-0C3E-4069-A895-0DDB74DD999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<sst xmlns="http://schemas.openxmlformats.org/spreadsheetml/2006/main" count="233" uniqueCount="55">
  <si>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</si>
  <si>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</si>
  <si>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</si>
  <si>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</si>
  <si>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</si>
  <si>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</si>
  <si>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</si>
  <si>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</si>
  <si>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</si>
  <si>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</si>
  <si>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</si>
  <si>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</si>
  <si>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</si>
  <si>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</si>
  <si>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</si>
  <si>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</si>
  <si>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</si>
  <si>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</si>
  <si>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</si>
  <si>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</si>
  <si>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</si>
  <si>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</si>
  <si>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</si>
  <si>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</si>
  <si>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</si>
  <si>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</si>
  <si>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</si>
  <si>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</si>
  <si>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</si>
  <si>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</si>
  <si>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</si>
  <si>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S/E</t>
  </si>
  <si>
    <t>MII. ELVIRA GOMEZ BARRIENTOS</t>
  </si>
  <si>
    <t>IIND</t>
  </si>
  <si>
    <t>T</t>
  </si>
  <si>
    <t>ADMINISTRACION DE OPERACIONES I</t>
  </si>
  <si>
    <t>501A</t>
  </si>
  <si>
    <t>INGENIERIA INDUSTRIAL</t>
  </si>
  <si>
    <t>II</t>
  </si>
  <si>
    <t>III</t>
  </si>
  <si>
    <t>401B</t>
  </si>
  <si>
    <t>INVESTIGACION DE OPERACIONES I</t>
  </si>
  <si>
    <t>601A</t>
  </si>
  <si>
    <t>601B</t>
  </si>
  <si>
    <t>INGENIERIA ECONOMICA</t>
  </si>
  <si>
    <t>ANALISIS Y MEJORA DEL PROCESO</t>
  </si>
  <si>
    <t>801A</t>
  </si>
  <si>
    <t>FEB-JUL 2023</t>
  </si>
  <si>
    <t xml:space="preserve">MII. MARIA DE LA C. PORRAS ARIAS </t>
  </si>
  <si>
    <t>IV</t>
  </si>
  <si>
    <t>SE</t>
  </si>
  <si>
    <t>HIGIENE Y SEGURIDAD INDUSTRIAL</t>
  </si>
  <si>
    <t>INDUSTRIAL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</si>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</sst>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3.5"/>
      <color rgb="FF00000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9" fontId="6" fillId="0" borderId="9" xfId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8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645086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132581</xdr:colOff>
      <xdr:row>33</xdr:row>
      <xdr:rowOff>34890</xdr:rowOff>
    </xdr:from>
    <xdr:to>
      <xdr:col>3</xdr:col>
      <xdr:colOff>678482</xdr:colOff>
      <xdr:row>33</xdr:row>
      <xdr:rowOff>707316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7CBD65-7FEC-4D2A-A528-E2D16E384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56" y="7522308"/>
          <a:ext cx="545901" cy="672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755347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731558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134470</xdr:colOff>
      <xdr:row>32</xdr:row>
      <xdr:rowOff>0</xdr:rowOff>
    </xdr:from>
    <xdr:to>
      <xdr:col>3</xdr:col>
      <xdr:colOff>680371</xdr:colOff>
      <xdr:row>32</xdr:row>
      <xdr:rowOff>672426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4C9493-5CF9-41FF-BB12-FCF4BA89F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8294" y="7186706"/>
          <a:ext cx="545901" cy="672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755347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FF551F4-6A51-4F89-A9A0-BAE006DA8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1611" cy="755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731558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E65B7C-B216-4E5B-AE15-F14333EEA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3164" y="33618"/>
          <a:ext cx="1360394" cy="697940"/>
        </a:xfrm>
        <a:prstGeom prst="rect">
          <a:avLst/>
        </a:prstGeom>
      </xdr:spPr>
    </xdr:pic>
    <xdr:clientData/>
  </xdr:twoCellAnchor>
  <xdr:twoCellAnchor editAs="oneCell">
    <xdr:from>
      <xdr:col>3</xdr:col>
      <xdr:colOff>156882</xdr:colOff>
      <xdr:row>31</xdr:row>
      <xdr:rowOff>149412</xdr:rowOff>
    </xdr:from>
    <xdr:to>
      <xdr:col>3</xdr:col>
      <xdr:colOff>702783</xdr:colOff>
      <xdr:row>32</xdr:row>
      <xdr:rowOff>657485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37594F-67ED-4BAD-AD36-B7A5DB17D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6" y="7171765"/>
          <a:ext cx="545901" cy="672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756617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678704</xdr:colOff>
      <xdr:row>0</xdr:row>
      <xdr:rowOff>755463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29335</xdr:colOff>
      <xdr:row>32</xdr:row>
      <xdr:rowOff>67163</xdr:rowOff>
    </xdr:from>
    <xdr:to>
      <xdr:col>3</xdr:col>
      <xdr:colOff>575236</xdr:colOff>
      <xdr:row>32</xdr:row>
      <xdr:rowOff>739589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FEB942-24AA-779A-7DD8-AF6C8D037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0629" y="7253869"/>
          <a:ext cx="545901" cy="672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752807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669372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45903</xdr:colOff>
      <xdr:row>33</xdr:row>
      <xdr:rowOff>76506</xdr:rowOff>
    </xdr:from>
    <xdr:to>
      <xdr:col>3</xdr:col>
      <xdr:colOff>591804</xdr:colOff>
      <xdr:row>33</xdr:row>
      <xdr:rowOff>748932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883F38-075E-47B8-9BA8-791E37AA1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9879" y="7528193"/>
          <a:ext cx="545901" cy="6724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8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C14" t="str">
            <v>701A</v>
          </cell>
          <cell r="D14" t="str">
            <v>IIND</v>
          </cell>
        </row>
        <row r="15">
          <cell r="D15" t="str">
            <v>IIND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0" zoomScale="91" zoomScaleNormal="85" zoomScaleSheetLayoutView="100" workbookViewId="0">
      <selection activeCell="E42" sqref="E42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30" t="s">
        <v>2</v>
      </c>
      <c r="B6" s="30"/>
      <c r="C6" s="30"/>
      <c r="D6" s="30"/>
      <c r="E6" s="31" t="s">
        <v>37</v>
      </c>
      <c r="F6" s="31"/>
      <c r="G6" s="31"/>
      <c r="H6" s="3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41" t="s">
        <v>4</v>
      </c>
      <c r="C8" s="41"/>
      <c r="D8" s="14" t="s">
        <v>5</v>
      </c>
      <c r="E8" s="5">
        <v>6</v>
      </c>
      <c r="G8" s="4" t="s">
        <v>6</v>
      </c>
      <c r="H8" s="5">
        <v>5</v>
      </c>
      <c r="I8" s="40" t="s">
        <v>7</v>
      </c>
      <c r="J8" s="40"/>
      <c r="K8" s="40"/>
      <c r="L8" s="41" t="s">
        <v>47</v>
      </c>
      <c r="M8" s="41"/>
      <c r="N8" s="41"/>
    </row>
    <row r="10" spans="1:14" ht="13" x14ac:dyDescent="0.3">
      <c r="A10" s="4" t="s">
        <v>8</v>
      </c>
      <c r="B10" s="41" t="s">
        <v>32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ht="13" x14ac:dyDescent="0.25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5">
      <c r="A14" s="8" t="s">
        <v>51</v>
      </c>
      <c r="B14" s="9" t="s">
        <v>21</v>
      </c>
      <c r="C14" s="9" t="s">
        <v>40</v>
      </c>
      <c r="D14" s="9" t="s">
        <v>33</v>
      </c>
      <c r="E14" s="9">
        <v>15</v>
      </c>
      <c r="F14" s="9">
        <v>9</v>
      </c>
      <c r="G14" s="9"/>
      <c r="H14" s="10"/>
      <c r="I14" s="9">
        <f t="shared" ref="I14:I19" si="0">(E14-SUM(F14:G14))-K14</f>
        <v>6</v>
      </c>
      <c r="J14" s="10"/>
      <c r="K14" s="9">
        <v>0</v>
      </c>
      <c r="L14" s="10">
        <f t="shared" ref="L14:L19" si="1">K14/E14</f>
        <v>0</v>
      </c>
      <c r="M14" s="9">
        <v>49.07</v>
      </c>
      <c r="N14" s="15">
        <v>0.56000000000000005</v>
      </c>
    </row>
    <row r="15" spans="1:14" s="11" customFormat="1" x14ac:dyDescent="0.25">
      <c r="A15" s="11" t="s">
        <v>41</v>
      </c>
      <c r="B15" s="23" t="s">
        <v>21</v>
      </c>
      <c r="C15" s="11" t="s">
        <v>40</v>
      </c>
      <c r="D15" s="23" t="s">
        <v>33</v>
      </c>
      <c r="E15" s="9">
        <v>14</v>
      </c>
      <c r="F15" s="9">
        <v>14</v>
      </c>
      <c r="G15" s="9"/>
      <c r="H15" s="10"/>
      <c r="I15" s="9">
        <f>(E15-SUM(F15:G15))-K15</f>
        <v>0</v>
      </c>
      <c r="J15" s="10"/>
      <c r="K15" s="9">
        <v>0</v>
      </c>
      <c r="L15" s="10">
        <f t="shared" si="1"/>
        <v>0</v>
      </c>
      <c r="M15" s="9">
        <v>81.25</v>
      </c>
      <c r="N15" s="15">
        <v>1</v>
      </c>
    </row>
    <row r="16" spans="1:14" s="11" customFormat="1" x14ac:dyDescent="0.25">
      <c r="A16" s="8" t="s">
        <v>35</v>
      </c>
      <c r="B16" s="9" t="s">
        <v>21</v>
      </c>
      <c r="C16" s="9" t="s">
        <v>36</v>
      </c>
      <c r="D16" s="9" t="s">
        <v>33</v>
      </c>
      <c r="E16" s="9">
        <v>14</v>
      </c>
      <c r="F16" s="9">
        <v>9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52.14</v>
      </c>
      <c r="N16" s="15">
        <v>0.6</v>
      </c>
    </row>
    <row r="17" spans="1:14" s="11" customFormat="1" x14ac:dyDescent="0.25">
      <c r="A17" s="8" t="s">
        <v>44</v>
      </c>
      <c r="B17" s="9" t="s">
        <v>31</v>
      </c>
      <c r="C17" s="9" t="s">
        <v>42</v>
      </c>
      <c r="D17" s="9" t="s">
        <v>33</v>
      </c>
      <c r="E17" s="9">
        <v>20</v>
      </c>
      <c r="F17" s="9"/>
      <c r="G17" s="9"/>
      <c r="H17" s="10"/>
      <c r="I17" s="9">
        <f t="shared" si="0"/>
        <v>20</v>
      </c>
      <c r="J17" s="10"/>
      <c r="K17" s="9">
        <v>0</v>
      </c>
      <c r="L17" s="10">
        <f t="shared" si="1"/>
        <v>0</v>
      </c>
      <c r="N17" s="21"/>
    </row>
    <row r="18" spans="1:14" s="11" customFormat="1" x14ac:dyDescent="0.25">
      <c r="A18" s="8" t="s">
        <v>44</v>
      </c>
      <c r="B18" s="9" t="s">
        <v>31</v>
      </c>
      <c r="C18" s="9" t="s">
        <v>43</v>
      </c>
      <c r="D18" s="9" t="s">
        <v>33</v>
      </c>
      <c r="E18" s="9">
        <v>9</v>
      </c>
      <c r="F18" s="9"/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8" t="s">
        <v>45</v>
      </c>
      <c r="B19" s="9" t="s">
        <v>21</v>
      </c>
      <c r="C19" s="9" t="s">
        <v>46</v>
      </c>
      <c r="D19" s="9" t="s">
        <v>33</v>
      </c>
      <c r="E19" s="9">
        <v>22</v>
      </c>
      <c r="F19" s="9">
        <v>18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71.05</v>
      </c>
      <c r="N19" s="15">
        <v>0.83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7.5" x14ac:dyDescent="0.25">
      <c r="A23" s="8"/>
      <c r="B23" s="9"/>
      <c r="C23" s="9"/>
      <c r="D23" s="22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50</v>
      </c>
      <c r="G28" s="17"/>
      <c r="H28" s="18"/>
      <c r="I28" s="17">
        <f t="shared" ref="I28" si="2">(E28-SUM(F28:G28))-K28</f>
        <v>44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63.377499999999998</v>
      </c>
      <c r="N28" s="19">
        <f>AVERAGE(N14:N27)</f>
        <v>0.74750000000000005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ht="13" x14ac:dyDescent="0.3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5">
      <c r="B34" s="45"/>
      <c r="C34" s="45"/>
      <c r="D34" s="45"/>
      <c r="G34" s="41"/>
      <c r="H34" s="41"/>
      <c r="I34" s="41"/>
      <c r="J34" s="41"/>
    </row>
    <row r="35" spans="1:10" hidden="1" x14ac:dyDescent="0.25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5"/>
    <row r="37" spans="1:10" ht="45" customHeight="1" x14ac:dyDescent="0.25">
      <c r="B37" s="47" t="str">
        <f>B10</f>
        <v>MII. ELVIRA GOMEZ BARRIENTOS</v>
      </c>
      <c r="C37" s="47"/>
      <c r="D37" s="47"/>
      <c r="E37" s="13"/>
      <c r="F37" s="13"/>
      <c r="G37" s="48" t="s">
        <v>48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6"/>
  <sheetViews>
    <sheetView topLeftCell="A29" zoomScale="85" zoomScaleNormal="85" zoomScaleSheetLayoutView="100" workbookViewId="0">
      <selection activeCell="B33" sqref="B33:D33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30" t="s">
        <v>2</v>
      </c>
      <c r="B6" s="30"/>
      <c r="C6" s="30"/>
      <c r="D6" s="30"/>
      <c r="E6" s="31" t="s">
        <v>52</v>
      </c>
      <c r="F6" s="31"/>
      <c r="G6" s="31"/>
      <c r="H6" s="3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1">
        <v>2</v>
      </c>
      <c r="C8" s="41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40" t="s">
        <v>7</v>
      </c>
      <c r="J8" s="40"/>
      <c r="K8" s="40"/>
      <c r="L8" s="41" t="str">
        <f>'1'!L8</f>
        <v>FEB-JUL 2023</v>
      </c>
      <c r="M8" s="41"/>
      <c r="N8" s="41"/>
    </row>
    <row r="10" spans="1:14" ht="13" x14ac:dyDescent="0.3">
      <c r="A10" s="4" t="s">
        <v>8</v>
      </c>
      <c r="B10" s="41" t="str">
        <f>'1'!B10</f>
        <v>MII. ELVIRA GOMEZ BARRIENTOS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ht="13" x14ac:dyDescent="0.25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5">
      <c r="A14" s="24" t="str">
        <f>'1'!A14</f>
        <v>HIGIENE Y SEGURIDAD INDUSTRIAL</v>
      </c>
      <c r="B14" s="24" t="s">
        <v>38</v>
      </c>
      <c r="C14" s="24" t="str">
        <f>'1'!C14</f>
        <v>401B</v>
      </c>
      <c r="D14" s="24" t="str">
        <f>'1'!D14</f>
        <v>IIND</v>
      </c>
      <c r="E14" s="9">
        <v>15</v>
      </c>
      <c r="F14" s="24">
        <v>9</v>
      </c>
      <c r="G14" s="24"/>
      <c r="H14" s="25"/>
      <c r="I14" s="24">
        <f t="shared" ref="I14:I27" si="0">(E14-SUM(F14:G14))-K14</f>
        <v>6</v>
      </c>
      <c r="J14" s="25"/>
      <c r="K14" s="24">
        <v>0</v>
      </c>
      <c r="L14" s="25">
        <f t="shared" ref="L14:L27" si="1">K14/E14</f>
        <v>0</v>
      </c>
      <c r="M14" s="27">
        <v>54</v>
      </c>
      <c r="N14" s="26">
        <v>0.6</v>
      </c>
    </row>
    <row r="15" spans="1:14" s="11" customFormat="1" x14ac:dyDescent="0.25">
      <c r="A15" s="24" t="str">
        <f>'1'!A15</f>
        <v>INVESTIGACION DE OPERACIONES I</v>
      </c>
      <c r="B15" s="24" t="s">
        <v>50</v>
      </c>
      <c r="C15" s="24" t="str">
        <f>'1'!C15</f>
        <v>401B</v>
      </c>
      <c r="D15" s="24" t="str">
        <f>'1'!D15</f>
        <v>IIND</v>
      </c>
      <c r="E15" s="9">
        <v>14</v>
      </c>
      <c r="F15" s="24"/>
      <c r="G15" s="24"/>
      <c r="H15" s="25"/>
      <c r="I15" s="24">
        <f t="shared" ref="I15" si="2">(E15-SUM(F15:G15))-K15</f>
        <v>14</v>
      </c>
      <c r="J15" s="25"/>
      <c r="K15" s="24">
        <v>0</v>
      </c>
      <c r="L15" s="25">
        <f t="shared" ref="L15" si="3">K15/E15</f>
        <v>0</v>
      </c>
      <c r="M15" s="27"/>
      <c r="N15" s="26"/>
    </row>
    <row r="16" spans="1:14" s="11" customFormat="1" x14ac:dyDescent="0.25">
      <c r="A16" s="24" t="str">
        <f>'1'!A16</f>
        <v>ADMINISTRACION DE OPERACIONES I</v>
      </c>
      <c r="B16" s="24" t="s">
        <v>38</v>
      </c>
      <c r="C16" s="24" t="str">
        <f>'1'!C16</f>
        <v>501A</v>
      </c>
      <c r="D16" s="24" t="str">
        <f>'1'!D17</f>
        <v>IIND</v>
      </c>
      <c r="E16" s="9">
        <v>14</v>
      </c>
      <c r="F16" s="24">
        <v>8</v>
      </c>
      <c r="G16" s="24"/>
      <c r="H16" s="25"/>
      <c r="I16" s="24">
        <f>(E16-SUM(F16:G16))-K16</f>
        <v>6</v>
      </c>
      <c r="J16" s="25"/>
      <c r="K16" s="24">
        <v>0</v>
      </c>
      <c r="L16" s="25">
        <f>K16/E16</f>
        <v>0</v>
      </c>
      <c r="M16" s="24">
        <v>48.57</v>
      </c>
      <c r="N16" s="26">
        <v>0.56999999999999995</v>
      </c>
    </row>
    <row r="17" spans="1:14" s="11" customFormat="1" x14ac:dyDescent="0.25">
      <c r="A17" s="24" t="str">
        <f>'1'!A17</f>
        <v>INGENIERIA ECONOMICA</v>
      </c>
      <c r="B17" s="24" t="s">
        <v>21</v>
      </c>
      <c r="C17" s="24" t="str">
        <f>'1'!C17</f>
        <v>601A</v>
      </c>
      <c r="D17" s="24" t="str">
        <f>'1'!D17</f>
        <v>IIND</v>
      </c>
      <c r="E17" s="9">
        <v>20</v>
      </c>
      <c r="F17" s="24">
        <v>11</v>
      </c>
      <c r="G17" s="24"/>
      <c r="H17" s="25"/>
      <c r="I17" s="24">
        <f>(E17-SUM(F17:G17))-K17</f>
        <v>9</v>
      </c>
      <c r="J17" s="25"/>
      <c r="K17" s="24">
        <v>0</v>
      </c>
      <c r="L17" s="25">
        <f>K17/E17</f>
        <v>0</v>
      </c>
      <c r="M17" s="24">
        <v>46.38</v>
      </c>
      <c r="N17" s="26">
        <v>0.55000000000000004</v>
      </c>
    </row>
    <row r="18" spans="1:14" s="11" customFormat="1" x14ac:dyDescent="0.25">
      <c r="A18" s="24" t="str">
        <f>'1'!A18</f>
        <v>INGENIERIA ECONOMICA</v>
      </c>
      <c r="B18" s="24" t="s">
        <v>21</v>
      </c>
      <c r="C18" s="24" t="str">
        <f>'1'!C18</f>
        <v>601B</v>
      </c>
      <c r="D18" s="24" t="str">
        <f>'1'!D18</f>
        <v>IIND</v>
      </c>
      <c r="E18" s="9">
        <v>9</v>
      </c>
      <c r="F18" s="24">
        <v>7</v>
      </c>
      <c r="G18" s="24"/>
      <c r="H18" s="25"/>
      <c r="I18" s="24">
        <f>(E18-SUM(F18:G18))-K18</f>
        <v>2</v>
      </c>
      <c r="J18" s="25"/>
      <c r="K18" s="24">
        <v>0</v>
      </c>
      <c r="L18" s="25">
        <f>K18/E18</f>
        <v>0</v>
      </c>
      <c r="M18" s="24">
        <v>64.72</v>
      </c>
      <c r="N18" s="26">
        <v>0.78</v>
      </c>
    </row>
    <row r="19" spans="1:14" s="11" customFormat="1" x14ac:dyDescent="0.25">
      <c r="A19" s="24" t="str">
        <f>'1'!A19</f>
        <v>ANALISIS Y MEJORA DEL PROCESO</v>
      </c>
      <c r="B19" s="24" t="s">
        <v>38</v>
      </c>
      <c r="C19" s="24" t="str">
        <f>'1'!C19</f>
        <v>801A</v>
      </c>
      <c r="D19" s="24" t="str">
        <f>'1'!D19</f>
        <v>IIND</v>
      </c>
      <c r="E19" s="9">
        <v>22</v>
      </c>
      <c r="F19" s="24">
        <v>12</v>
      </c>
      <c r="G19" s="24"/>
      <c r="H19" s="25"/>
      <c r="I19" s="24">
        <f>(E19-SUM(F19:G19))-K19</f>
        <v>10</v>
      </c>
      <c r="J19" s="25"/>
      <c r="K19" s="24">
        <v>0</v>
      </c>
      <c r="L19" s="25">
        <f>K19/E19</f>
        <v>0</v>
      </c>
      <c r="M19" s="24">
        <v>71.05</v>
      </c>
      <c r="N19" s="26">
        <v>0.55000000000000004</v>
      </c>
    </row>
    <row r="20" spans="1:14" s="11" customFormat="1" x14ac:dyDescent="0.25">
      <c r="A20" s="24"/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94</v>
      </c>
      <c r="F27" s="17">
        <f>SUM(F14:F26)</f>
        <v>47</v>
      </c>
      <c r="G27" s="17"/>
      <c r="H27" s="18"/>
      <c r="I27" s="17">
        <f t="shared" si="0"/>
        <v>47</v>
      </c>
      <c r="J27" s="18"/>
      <c r="K27" s="17">
        <f>SUM(K14:K26)</f>
        <v>0</v>
      </c>
      <c r="L27" s="18">
        <f t="shared" si="1"/>
        <v>0</v>
      </c>
      <c r="M27" s="28">
        <f>AVERAGE(M14:M26)</f>
        <v>56.943999999999996</v>
      </c>
      <c r="N27" s="19">
        <f>AVERAGE(N14:N26)</f>
        <v>0.61</v>
      </c>
    </row>
    <row r="29" spans="1:14" ht="120" customHeight="1" x14ac:dyDescent="0.25">
      <c r="A29" s="37" t="s">
        <v>26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1" spans="1:14" x14ac:dyDescent="0.25">
      <c r="A31" s="12"/>
    </row>
    <row r="32" spans="1:14" ht="13" x14ac:dyDescent="0.3">
      <c r="B32" s="44" t="s">
        <v>27</v>
      </c>
      <c r="C32" s="44"/>
      <c r="D32" s="44"/>
      <c r="G32" s="29" t="s">
        <v>28</v>
      </c>
      <c r="H32" s="29"/>
      <c r="I32" s="29"/>
      <c r="J32" s="29"/>
    </row>
    <row r="33" spans="1:10" ht="62.25" customHeight="1" x14ac:dyDescent="0.25">
      <c r="B33" s="45"/>
      <c r="C33" s="45"/>
      <c r="D33" s="45"/>
      <c r="G33" s="41"/>
      <c r="H33" s="41"/>
      <c r="I33" s="41"/>
      <c r="J33" s="41"/>
    </row>
    <row r="34" spans="1:10" hidden="1" x14ac:dyDescent="0.25">
      <c r="A34" s="46" t="e">
        <v>#REF!</v>
      </c>
      <c r="B34" s="46"/>
      <c r="C34" s="6"/>
      <c r="E34" s="46"/>
      <c r="F34" s="46"/>
      <c r="G34" s="46"/>
      <c r="H34" s="46"/>
    </row>
    <row r="35" spans="1:10" hidden="1" x14ac:dyDescent="0.25"/>
    <row r="36" spans="1:10" ht="45" customHeight="1" x14ac:dyDescent="0.25">
      <c r="B36" s="47" t="str">
        <f>B10</f>
        <v>MII. ELVIRA GOMEZ BARRIENTOS</v>
      </c>
      <c r="C36" s="47"/>
      <c r="D36" s="47"/>
      <c r="E36" s="13"/>
      <c r="F36" s="13"/>
      <c r="G36" s="48" t="s">
        <v>48</v>
      </c>
      <c r="H36" s="48"/>
      <c r="I36" s="48"/>
      <c r="J36" s="48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E54E1-2B64-49A0-883A-F6E9E3DF22C8}">
  <sheetPr>
    <pageSetUpPr fitToPage="1"/>
  </sheetPr>
  <dimension ref="A1:N36"/>
  <sheetViews>
    <sheetView topLeftCell="A12" zoomScale="85" zoomScaleNormal="85" zoomScaleSheetLayoutView="100" workbookViewId="0">
      <selection activeCell="B33" sqref="B33:D33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30" t="s">
        <v>2</v>
      </c>
      <c r="B6" s="30"/>
      <c r="C6" s="30"/>
      <c r="D6" s="30"/>
      <c r="E6" s="31" t="s">
        <v>52</v>
      </c>
      <c r="F6" s="31"/>
      <c r="G6" s="31"/>
      <c r="H6" s="3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1">
        <v>2</v>
      </c>
      <c r="C8" s="41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40" t="s">
        <v>7</v>
      </c>
      <c r="J8" s="40"/>
      <c r="K8" s="40"/>
      <c r="L8" s="41" t="str">
        <f>'1'!L8</f>
        <v>FEB-JUL 2023</v>
      </c>
      <c r="M8" s="41"/>
      <c r="N8" s="41"/>
    </row>
    <row r="10" spans="1:14" ht="13" x14ac:dyDescent="0.3">
      <c r="A10" s="4" t="s">
        <v>8</v>
      </c>
      <c r="B10" s="41" t="str">
        <f>'1'!B10</f>
        <v>MII. ELVIRA GOMEZ BARRIENTOS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ht="13" x14ac:dyDescent="0.25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5">
      <c r="A14" s="24" t="str">
        <f>'1'!A14</f>
        <v>HIGIENE Y SEGURIDAD INDUSTRIAL</v>
      </c>
      <c r="B14" s="24" t="s">
        <v>39</v>
      </c>
      <c r="C14" s="24" t="str">
        <f>'1'!C14</f>
        <v>401B</v>
      </c>
      <c r="D14" s="24" t="str">
        <f>'1'!D14</f>
        <v>IIND</v>
      </c>
      <c r="E14" s="24">
        <f>'1'!E14</f>
        <v>15</v>
      </c>
      <c r="F14" s="24">
        <v>12</v>
      </c>
      <c r="G14" s="24"/>
      <c r="H14" s="25"/>
      <c r="I14" s="24">
        <f t="shared" ref="I14:I27" si="0">(E14-SUM(F14:G14))-K14</f>
        <v>3</v>
      </c>
      <c r="J14" s="25"/>
      <c r="K14" s="24">
        <v>0</v>
      </c>
      <c r="L14" s="25">
        <f t="shared" ref="L14:L27" si="1">K14/E14</f>
        <v>0</v>
      </c>
      <c r="M14" s="27">
        <v>66.5</v>
      </c>
      <c r="N14" s="26">
        <v>0.8</v>
      </c>
    </row>
    <row r="15" spans="1:14" s="11" customFormat="1" x14ac:dyDescent="0.25">
      <c r="A15" s="24" t="s">
        <v>51</v>
      </c>
      <c r="B15" s="24" t="s">
        <v>49</v>
      </c>
      <c r="C15" s="24" t="str">
        <f>'1'!C15</f>
        <v>401B</v>
      </c>
      <c r="D15" s="24" t="str">
        <f>'1'!D15</f>
        <v>IIND</v>
      </c>
      <c r="E15" s="24">
        <v>15</v>
      </c>
      <c r="F15" s="24">
        <v>10</v>
      </c>
      <c r="G15" s="24"/>
      <c r="H15" s="25"/>
      <c r="I15" s="24">
        <f t="shared" ref="I15" si="2">(E15-SUM(F15:G15))-K15</f>
        <v>5</v>
      </c>
      <c r="J15" s="25"/>
      <c r="K15" s="24">
        <v>0</v>
      </c>
      <c r="L15" s="25">
        <f t="shared" ref="L15" si="3">K15/E15</f>
        <v>0</v>
      </c>
      <c r="M15" s="27">
        <v>53.93</v>
      </c>
      <c r="N15" s="26">
        <v>0.67</v>
      </c>
    </row>
    <row r="16" spans="1:14" s="11" customFormat="1" x14ac:dyDescent="0.25">
      <c r="A16" s="24" t="str">
        <f>'1'!A15</f>
        <v>INVESTIGACION DE OPERACIONES I</v>
      </c>
      <c r="B16" s="24" t="s">
        <v>38</v>
      </c>
      <c r="C16" s="24" t="str">
        <f>'1'!C15</f>
        <v>401B</v>
      </c>
      <c r="D16" s="24" t="str">
        <f>'1'!D15</f>
        <v>IIND</v>
      </c>
      <c r="E16" s="24">
        <f>'1'!E15</f>
        <v>14</v>
      </c>
      <c r="F16" s="24">
        <v>6</v>
      </c>
      <c r="G16" s="24"/>
      <c r="H16" s="25"/>
      <c r="I16" s="24">
        <f>(E16-SUM(F16:G16))-K16</f>
        <v>8</v>
      </c>
      <c r="J16" s="25"/>
      <c r="K16" s="24">
        <v>0</v>
      </c>
      <c r="L16" s="25">
        <f>K16/E16</f>
        <v>0</v>
      </c>
      <c r="M16" s="27">
        <v>37.299999999999997</v>
      </c>
      <c r="N16" s="26">
        <v>0.43</v>
      </c>
    </row>
    <row r="17" spans="1:14" s="11" customFormat="1" x14ac:dyDescent="0.25">
      <c r="A17" s="24" t="str">
        <f>'1'!A16</f>
        <v>ADMINISTRACION DE OPERACIONES I</v>
      </c>
      <c r="B17" s="24" t="s">
        <v>39</v>
      </c>
      <c r="C17" s="24" t="str">
        <f>'1'!C16</f>
        <v>501A</v>
      </c>
      <c r="D17" s="24" t="str">
        <f>'1'!D17</f>
        <v>IIND</v>
      </c>
      <c r="E17" s="24">
        <f>'1'!E16</f>
        <v>14</v>
      </c>
      <c r="F17" s="24">
        <v>10</v>
      </c>
      <c r="G17" s="24"/>
      <c r="H17" s="25"/>
      <c r="I17" s="24">
        <f>(E17-SUM(F17:G17))-K17</f>
        <v>4</v>
      </c>
      <c r="J17" s="25"/>
      <c r="K17" s="24">
        <v>0</v>
      </c>
      <c r="L17" s="25">
        <f>K17/E17</f>
        <v>0</v>
      </c>
      <c r="M17" s="24">
        <v>57.25</v>
      </c>
      <c r="N17" s="26">
        <v>0.71</v>
      </c>
    </row>
    <row r="18" spans="1:14" s="11" customFormat="1" x14ac:dyDescent="0.25">
      <c r="A18" s="24" t="str">
        <f>'1'!A17</f>
        <v>INGENIERIA ECONOMICA</v>
      </c>
      <c r="B18" s="24" t="s">
        <v>38</v>
      </c>
      <c r="C18" s="24" t="str">
        <f>'1'!C17</f>
        <v>601A</v>
      </c>
      <c r="D18" s="24" t="str">
        <f>'1'!D17</f>
        <v>IIND</v>
      </c>
      <c r="E18" s="24">
        <f>'1'!E17</f>
        <v>20</v>
      </c>
      <c r="F18" s="24">
        <v>6</v>
      </c>
      <c r="G18" s="24"/>
      <c r="H18" s="25"/>
      <c r="I18" s="24">
        <f>(E18-SUM(F18:G18))-K18</f>
        <v>14</v>
      </c>
      <c r="J18" s="25"/>
      <c r="K18" s="24">
        <v>0</v>
      </c>
      <c r="L18" s="25">
        <f>K18/E18</f>
        <v>0</v>
      </c>
      <c r="M18" s="24">
        <v>27</v>
      </c>
      <c r="N18" s="26">
        <v>0.3</v>
      </c>
    </row>
    <row r="19" spans="1:14" s="11" customFormat="1" x14ac:dyDescent="0.25">
      <c r="A19" s="24" t="str">
        <f>'1'!A18</f>
        <v>INGENIERIA ECONOMICA</v>
      </c>
      <c r="B19" s="24" t="s">
        <v>38</v>
      </c>
      <c r="C19" s="24" t="str">
        <f>'1'!C18</f>
        <v>601B</v>
      </c>
      <c r="D19" s="24" t="str">
        <f>'1'!D18</f>
        <v>IIND</v>
      </c>
      <c r="E19" s="24">
        <v>9</v>
      </c>
      <c r="F19" s="24">
        <v>3</v>
      </c>
      <c r="G19" s="24"/>
      <c r="H19" s="25"/>
      <c r="I19" s="24">
        <f>(E19-SUM(F19:G19))-K19</f>
        <v>6</v>
      </c>
      <c r="J19" s="25"/>
      <c r="K19" s="24">
        <v>0</v>
      </c>
      <c r="L19" s="25">
        <f>K19/E19</f>
        <v>0</v>
      </c>
      <c r="M19" s="24">
        <v>28.9</v>
      </c>
      <c r="N19" s="26">
        <v>0.33</v>
      </c>
    </row>
    <row r="20" spans="1:14" s="11" customFormat="1" x14ac:dyDescent="0.25">
      <c r="A20" s="24" t="str">
        <f>'1'!A19</f>
        <v>ANALISIS Y MEJORA DEL PROCESO</v>
      </c>
      <c r="B20" s="24" t="s">
        <v>39</v>
      </c>
      <c r="C20" s="24" t="str">
        <f>'1'!C19</f>
        <v>801A</v>
      </c>
      <c r="D20" s="24" t="str">
        <f>'1'!D19</f>
        <v>IIND</v>
      </c>
      <c r="E20" s="24">
        <f>'1'!E19</f>
        <v>22</v>
      </c>
      <c r="F20" s="24">
        <v>13</v>
      </c>
      <c r="G20" s="24"/>
      <c r="H20" s="25"/>
      <c r="I20" s="24">
        <f>(E20-SUM(F20:G20))-K20</f>
        <v>9</v>
      </c>
      <c r="J20" s="25"/>
      <c r="K20" s="24">
        <v>0</v>
      </c>
      <c r="L20" s="25">
        <f>K20/E20</f>
        <v>0</v>
      </c>
      <c r="M20" s="24">
        <v>48.4</v>
      </c>
      <c r="N20" s="26">
        <v>0.59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109</v>
      </c>
      <c r="F27" s="17">
        <f>SUM(F14:F26)</f>
        <v>60</v>
      </c>
      <c r="G27" s="17"/>
      <c r="H27" s="18"/>
      <c r="I27" s="17">
        <f t="shared" si="0"/>
        <v>49</v>
      </c>
      <c r="J27" s="18"/>
      <c r="K27" s="17">
        <f>SUM(K14:K26)</f>
        <v>0</v>
      </c>
      <c r="L27" s="18">
        <f t="shared" si="1"/>
        <v>0</v>
      </c>
      <c r="M27" s="28">
        <f>AVERAGE(M14:M26)</f>
        <v>45.611428571428569</v>
      </c>
      <c r="N27" s="19">
        <f>AVERAGE(N14:N26)</f>
        <v>0.54714285714285715</v>
      </c>
    </row>
    <row r="29" spans="1:14" ht="120" customHeight="1" x14ac:dyDescent="0.25">
      <c r="A29" s="37" t="s">
        <v>26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1" spans="1:14" x14ac:dyDescent="0.25">
      <c r="A31" s="12"/>
    </row>
    <row r="32" spans="1:14" ht="13" x14ac:dyDescent="0.3">
      <c r="B32" s="44" t="s">
        <v>27</v>
      </c>
      <c r="C32" s="44"/>
      <c r="D32" s="44"/>
      <c r="G32" s="29" t="s">
        <v>28</v>
      </c>
      <c r="H32" s="29"/>
      <c r="I32" s="29"/>
      <c r="J32" s="29"/>
    </row>
    <row r="33" spans="1:10" ht="62.25" customHeight="1" x14ac:dyDescent="0.25">
      <c r="B33" s="45"/>
      <c r="C33" s="45"/>
      <c r="D33" s="45"/>
      <c r="G33" s="41"/>
      <c r="H33" s="41"/>
      <c r="I33" s="41"/>
      <c r="J33" s="41"/>
    </row>
    <row r="34" spans="1:10" hidden="1" x14ac:dyDescent="0.25">
      <c r="A34" s="46" t="e">
        <v>#REF!</v>
      </c>
      <c r="B34" s="46"/>
      <c r="C34" s="6"/>
      <c r="E34" s="46"/>
      <c r="F34" s="46"/>
      <c r="G34" s="46"/>
      <c r="H34" s="46"/>
    </row>
    <row r="35" spans="1:10" hidden="1" x14ac:dyDescent="0.25"/>
    <row r="36" spans="1:10" ht="45" customHeight="1" x14ac:dyDescent="0.25">
      <c r="B36" s="47" t="str">
        <f>B10</f>
        <v>MII. ELVIRA GOMEZ BARRIENTOS</v>
      </c>
      <c r="C36" s="47"/>
      <c r="D36" s="47"/>
      <c r="E36" s="13"/>
      <c r="F36" s="13"/>
      <c r="G36" s="48" t="s">
        <v>48</v>
      </c>
      <c r="H36" s="48"/>
      <c r="I36" s="48"/>
      <c r="J36" s="4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29" zoomScale="85" zoomScaleNormal="85" zoomScaleSheetLayoutView="100" workbookViewId="0">
      <selection activeCell="F22" sqref="F22"/>
    </sheetView>
  </sheetViews>
  <sheetFormatPr baseColWidth="10" defaultColWidth="11.453125" defaultRowHeight="12.5" x14ac:dyDescent="0.25"/>
  <cols>
    <col min="1" max="1" width="38.632812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30" t="s">
        <v>2</v>
      </c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1">
        <v>4</v>
      </c>
      <c r="C8" s="41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40" t="s">
        <v>7</v>
      </c>
      <c r="J8" s="40"/>
      <c r="K8" s="40"/>
      <c r="L8" s="41" t="str">
        <f>'1'!L8</f>
        <v>FEB-JUL 2023</v>
      </c>
      <c r="M8" s="41"/>
      <c r="N8" s="41"/>
    </row>
    <row r="10" spans="1:14" ht="13" x14ac:dyDescent="0.3">
      <c r="A10" s="4" t="s">
        <v>8</v>
      </c>
      <c r="B10" s="41" t="str">
        <f>'1'!B10</f>
        <v>MII. ELVIRA GOMEZ BARRIENTOS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ht="13" x14ac:dyDescent="0.25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5">
      <c r="A14" s="24" t="str">
        <f>'1'!A14</f>
        <v>HIGIENE Y SEGURIDAD INDUSTRIAL</v>
      </c>
      <c r="B14" s="24" t="s">
        <v>53</v>
      </c>
      <c r="C14" s="24" t="str">
        <f>'1'!C14</f>
        <v>401B</v>
      </c>
      <c r="D14" s="24" t="str">
        <f>'1'!D14</f>
        <v>IIND</v>
      </c>
      <c r="E14" s="24">
        <f>'1'!E14</f>
        <v>15</v>
      </c>
      <c r="F14" s="24">
        <v>11</v>
      </c>
      <c r="G14" s="24"/>
      <c r="H14" s="25"/>
      <c r="I14" s="24">
        <f t="shared" ref="I14:I27" si="0">(E14-SUM(F14:G14))-K14</f>
        <v>4</v>
      </c>
      <c r="J14" s="25"/>
      <c r="K14" s="24">
        <v>0</v>
      </c>
      <c r="L14" s="25">
        <f t="shared" ref="L14:L27" si="1">K14/E14</f>
        <v>0</v>
      </c>
      <c r="M14" s="27">
        <v>67</v>
      </c>
      <c r="N14" s="26">
        <v>0.73</v>
      </c>
    </row>
    <row r="15" spans="1:14" s="11" customFormat="1" x14ac:dyDescent="0.25">
      <c r="A15" s="24" t="s">
        <v>51</v>
      </c>
      <c r="B15" s="24" t="s">
        <v>54</v>
      </c>
      <c r="C15" s="24" t="str">
        <f>'1'!C15</f>
        <v>401B</v>
      </c>
      <c r="D15" s="24" t="str">
        <f>'1'!D15</f>
        <v>IIND</v>
      </c>
      <c r="E15" s="24">
        <v>15</v>
      </c>
      <c r="F15" s="24">
        <v>10</v>
      </c>
      <c r="G15" s="24"/>
      <c r="H15" s="25"/>
      <c r="I15" s="24">
        <f t="shared" ref="I15" si="2">(E15-SUM(F15:G15))-K15</f>
        <v>5</v>
      </c>
      <c r="J15" s="25"/>
      <c r="K15" s="24">
        <v>0</v>
      </c>
      <c r="L15" s="25">
        <f t="shared" ref="L15" si="3">K15/E15</f>
        <v>0</v>
      </c>
      <c r="M15" s="27">
        <v>60</v>
      </c>
      <c r="N15" s="26">
        <v>0.67</v>
      </c>
    </row>
    <row r="16" spans="1:14" s="11" customFormat="1" x14ac:dyDescent="0.25">
      <c r="A16" s="24" t="str">
        <f>'1'!A15</f>
        <v>INVESTIGACION DE OPERACIONES I</v>
      </c>
      <c r="B16" s="24" t="s">
        <v>39</v>
      </c>
      <c r="C16" s="24" t="str">
        <f>'1'!C15</f>
        <v>401B</v>
      </c>
      <c r="D16" s="24" t="str">
        <f>'1'!D15</f>
        <v>IIND</v>
      </c>
      <c r="E16" s="24">
        <f>'1'!E15</f>
        <v>14</v>
      </c>
      <c r="F16" s="24">
        <v>6</v>
      </c>
      <c r="G16" s="24"/>
      <c r="H16" s="25"/>
      <c r="I16" s="24">
        <f t="shared" ref="I16:I21" si="4">(E16-SUM(F16:G16))-K16</f>
        <v>8</v>
      </c>
      <c r="J16" s="25"/>
      <c r="K16" s="24">
        <v>0</v>
      </c>
      <c r="L16" s="25">
        <f t="shared" ref="L16:L21" si="5">K16/E16</f>
        <v>0</v>
      </c>
      <c r="M16" s="27">
        <v>42</v>
      </c>
      <c r="N16" s="26">
        <v>0.43</v>
      </c>
    </row>
    <row r="17" spans="1:14" s="11" customFormat="1" x14ac:dyDescent="0.25">
      <c r="A17" s="24" t="s">
        <v>35</v>
      </c>
      <c r="B17" s="24" t="s">
        <v>49</v>
      </c>
      <c r="C17" s="24" t="s">
        <v>36</v>
      </c>
      <c r="D17" s="24" t="str">
        <f>'1'!D16</f>
        <v>IIND</v>
      </c>
      <c r="E17" s="24">
        <f>'1'!E16</f>
        <v>14</v>
      </c>
      <c r="F17" s="24">
        <v>8</v>
      </c>
      <c r="G17" s="24"/>
      <c r="H17" s="25"/>
      <c r="I17" s="24">
        <f t="shared" si="4"/>
        <v>6</v>
      </c>
      <c r="J17" s="25"/>
      <c r="K17" s="24">
        <v>0</v>
      </c>
      <c r="L17" s="25">
        <f t="shared" si="5"/>
        <v>0</v>
      </c>
      <c r="M17" s="24">
        <v>50</v>
      </c>
      <c r="N17" s="26">
        <v>0.56999999999999995</v>
      </c>
    </row>
    <row r="18" spans="1:14" s="11" customFormat="1" x14ac:dyDescent="0.25">
      <c r="A18" s="24" t="str">
        <f>'1'!A17</f>
        <v>INGENIERIA ECONOMICA</v>
      </c>
      <c r="B18" s="24" t="s">
        <v>39</v>
      </c>
      <c r="C18" s="24" t="str">
        <f>'1'!C17</f>
        <v>601A</v>
      </c>
      <c r="D18" s="24" t="str">
        <f>'1'!D17</f>
        <v>IIND</v>
      </c>
      <c r="E18" s="24">
        <v>20</v>
      </c>
      <c r="F18" s="24">
        <v>14</v>
      </c>
      <c r="G18" s="24"/>
      <c r="H18" s="25"/>
      <c r="I18" s="24">
        <f t="shared" si="4"/>
        <v>6</v>
      </c>
      <c r="J18" s="25"/>
      <c r="K18" s="24">
        <v>0</v>
      </c>
      <c r="L18" s="25">
        <f t="shared" si="5"/>
        <v>0</v>
      </c>
      <c r="M18" s="24">
        <v>66</v>
      </c>
      <c r="N18" s="26">
        <v>0.7</v>
      </c>
    </row>
    <row r="19" spans="1:14" s="11" customFormat="1" x14ac:dyDescent="0.25">
      <c r="A19" s="24" t="str">
        <f>'1'!A18</f>
        <v>INGENIERIA ECONOMICA</v>
      </c>
      <c r="B19" s="24" t="s">
        <v>39</v>
      </c>
      <c r="C19" s="24" t="str">
        <f>'1'!C18</f>
        <v>601B</v>
      </c>
      <c r="D19" s="24" t="str">
        <f>'1'!D18</f>
        <v>IIND</v>
      </c>
      <c r="E19" s="24">
        <v>9</v>
      </c>
      <c r="F19" s="24">
        <v>5</v>
      </c>
      <c r="G19" s="24"/>
      <c r="H19" s="25"/>
      <c r="I19" s="24">
        <f t="shared" si="4"/>
        <v>4</v>
      </c>
      <c r="J19" s="25"/>
      <c r="K19" s="24">
        <v>0</v>
      </c>
      <c r="L19" s="25">
        <f t="shared" si="5"/>
        <v>0</v>
      </c>
      <c r="M19" s="24">
        <v>52</v>
      </c>
      <c r="N19" s="26">
        <v>0.56000000000000005</v>
      </c>
    </row>
    <row r="20" spans="1:14" s="11" customFormat="1" x14ac:dyDescent="0.25">
      <c r="A20" s="24" t="str">
        <f>'1'!A19</f>
        <v>ANALISIS Y MEJORA DEL PROCESO</v>
      </c>
      <c r="B20" s="24" t="s">
        <v>49</v>
      </c>
      <c r="C20" s="24" t="str">
        <f>'1'!C19</f>
        <v>801A</v>
      </c>
      <c r="D20" s="24" t="str">
        <f>'1'!D19</f>
        <v>IIND</v>
      </c>
      <c r="E20" s="24">
        <v>22</v>
      </c>
      <c r="F20" s="24">
        <v>18</v>
      </c>
      <c r="G20" s="24"/>
      <c r="H20" s="25"/>
      <c r="I20" s="24">
        <f t="shared" si="4"/>
        <v>4</v>
      </c>
      <c r="J20" s="25"/>
      <c r="K20" s="24">
        <v>0</v>
      </c>
      <c r="L20" s="25">
        <f t="shared" si="5"/>
        <v>0</v>
      </c>
      <c r="M20" s="27">
        <v>77</v>
      </c>
      <c r="N20" s="26">
        <v>0.82</v>
      </c>
    </row>
    <row r="21" spans="1:14" s="11" customFormat="1" x14ac:dyDescent="0.25">
      <c r="A21" s="24" t="s">
        <v>45</v>
      </c>
      <c r="B21" s="24" t="s">
        <v>53</v>
      </c>
      <c r="C21" s="24" t="s">
        <v>46</v>
      </c>
      <c r="D21" s="24" t="s">
        <v>33</v>
      </c>
      <c r="E21" s="24">
        <v>22</v>
      </c>
      <c r="F21" s="24">
        <v>13</v>
      </c>
      <c r="G21" s="24"/>
      <c r="H21" s="25"/>
      <c r="I21" s="24">
        <f t="shared" si="4"/>
        <v>9</v>
      </c>
      <c r="J21" s="25"/>
      <c r="K21" s="24">
        <v>0</v>
      </c>
      <c r="L21" s="25">
        <f t="shared" si="5"/>
        <v>0</v>
      </c>
      <c r="M21" s="27">
        <v>51</v>
      </c>
      <c r="N21" s="26">
        <v>0.59</v>
      </c>
    </row>
    <row r="22" spans="1:14" s="11" customFormat="1" x14ac:dyDescent="0.25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131</v>
      </c>
      <c r="F27" s="17">
        <f>SUM(F14:F26)</f>
        <v>85</v>
      </c>
      <c r="G27" s="17">
        <f>SUM(G14:G26)</f>
        <v>0</v>
      </c>
      <c r="H27" s="18">
        <f>SUM(F27:G27)/E27</f>
        <v>0.64885496183206104</v>
      </c>
      <c r="I27" s="17">
        <f t="shared" si="0"/>
        <v>46</v>
      </c>
      <c r="J27" s="18">
        <f t="shared" ref="J27" si="6">I27/E27</f>
        <v>0.35114503816793891</v>
      </c>
      <c r="K27" s="17">
        <f>SUM(K14:K26)</f>
        <v>0</v>
      </c>
      <c r="L27" s="18">
        <f t="shared" si="1"/>
        <v>0</v>
      </c>
      <c r="M27" s="17">
        <f>AVERAGE(M14:M26)</f>
        <v>58.125</v>
      </c>
      <c r="N27" s="19">
        <f>AVERAGE(N14:N26)</f>
        <v>0.63374999999999992</v>
      </c>
    </row>
    <row r="29" spans="1:14" ht="120" customHeight="1" x14ac:dyDescent="0.25">
      <c r="A29" s="37" t="s">
        <v>26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1" spans="1:14" x14ac:dyDescent="0.25">
      <c r="A31" s="12"/>
    </row>
    <row r="32" spans="1:14" ht="13" x14ac:dyDescent="0.3">
      <c r="B32" s="44" t="s">
        <v>27</v>
      </c>
      <c r="C32" s="44"/>
      <c r="D32" s="44"/>
      <c r="G32" s="29" t="s">
        <v>28</v>
      </c>
      <c r="H32" s="29"/>
      <c r="I32" s="29"/>
      <c r="J32" s="29"/>
    </row>
    <row r="33" spans="1:10" ht="62.25" customHeight="1" x14ac:dyDescent="0.25">
      <c r="B33" s="45"/>
      <c r="C33" s="45"/>
      <c r="D33" s="45"/>
      <c r="G33" s="41"/>
      <c r="H33" s="41"/>
      <c r="I33" s="41"/>
      <c r="J33" s="41"/>
    </row>
    <row r="34" spans="1:10" hidden="1" x14ac:dyDescent="0.25">
      <c r="A34" s="46" t="e">
        <v>#REF!</v>
      </c>
      <c r="B34" s="46"/>
      <c r="C34" s="6"/>
      <c r="E34" s="46"/>
      <c r="F34" s="46"/>
      <c r="G34" s="46"/>
      <c r="H34" s="46"/>
    </row>
    <row r="35" spans="1:10" hidden="1" x14ac:dyDescent="0.25"/>
    <row r="36" spans="1:10" ht="45" customHeight="1" x14ac:dyDescent="0.25">
      <c r="B36" s="47" t="str">
        <f>B10</f>
        <v>MII. ELVIRA GOMEZ BARRIENTOS</v>
      </c>
      <c r="C36" s="47"/>
      <c r="D36" s="47"/>
      <c r="E36" s="13"/>
      <c r="F36" s="13"/>
      <c r="G36" s="48" t="s">
        <v>48</v>
      </c>
      <c r="H36" s="48"/>
      <c r="I36" s="48"/>
      <c r="J36" s="48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3" zoomScaleNormal="83" zoomScaleSheetLayoutView="100" workbookViewId="0">
      <selection activeCell="A3" sqref="A3:N3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7" style="1" bestFit="1" customWidth="1"/>
    <col min="4" max="4" width="21.90625" style="1" customWidth="1"/>
    <col min="5" max="5" width="9.453125" style="1" customWidth="1"/>
    <col min="6" max="12" width="7.54296875" style="1" customWidth="1"/>
    <col min="13" max="14" width="11.54296875" style="1" bestFit="1" customWidth="1"/>
    <col min="15" max="16384" width="11.453125" style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30" t="s">
        <v>2</v>
      </c>
      <c r="B6" s="30"/>
      <c r="C6" s="30"/>
      <c r="D6" s="30"/>
      <c r="E6" s="31" t="s">
        <v>37</v>
      </c>
      <c r="F6" s="31"/>
      <c r="G6" s="31"/>
      <c r="H6" s="3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1" t="s">
        <v>29</v>
      </c>
      <c r="C8" s="41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40" t="s">
        <v>7</v>
      </c>
      <c r="J8" s="40"/>
      <c r="K8" s="40"/>
      <c r="L8" s="41" t="str">
        <f>'1'!L8</f>
        <v>FEB-JUL 2023</v>
      </c>
      <c r="M8" s="41"/>
      <c r="N8" s="41"/>
    </row>
    <row r="10" spans="1:14" ht="13" x14ac:dyDescent="0.3">
      <c r="A10" s="4" t="s">
        <v>8</v>
      </c>
      <c r="B10" s="41" t="str">
        <f>'1'!B10</f>
        <v>MII. ELVIRA GOMEZ BARRIENTOS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ht="13" x14ac:dyDescent="0.25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5">
      <c r="A14" s="49" t="str">
        <f>'4'!A14</f>
        <v>HIGIENE Y SEGURIDAD INDUSTRIAL</v>
      </c>
      <c r="B14" s="24" t="s">
        <v>34</v>
      </c>
      <c r="C14" s="24" t="s">
        <v>40</v>
      </c>
      <c r="D14" s="24" t="str">
        <f>'[1]1'!D14</f>
        <v>IIND</v>
      </c>
      <c r="E14" s="24">
        <v>15</v>
      </c>
      <c r="F14" s="24">
        <v>6</v>
      </c>
      <c r="G14" s="24">
        <v>6</v>
      </c>
      <c r="H14" s="25">
        <f>(F14+G14)/E14</f>
        <v>0.8</v>
      </c>
      <c r="I14" s="24">
        <f>(E14-SUM(F14:G14))-K14</f>
        <v>3</v>
      </c>
      <c r="J14" s="25">
        <f>I14/E14</f>
        <v>0.2</v>
      </c>
      <c r="K14" s="24">
        <v>0</v>
      </c>
      <c r="L14" s="25">
        <f t="shared" ref="L14:L19" si="0">K14/E14</f>
        <v>0</v>
      </c>
      <c r="M14" s="23">
        <v>67.47</v>
      </c>
      <c r="N14" s="26">
        <v>0.8</v>
      </c>
    </row>
    <row r="15" spans="1:14" s="11" customFormat="1" x14ac:dyDescent="0.25">
      <c r="A15" s="49" t="str">
        <f>'4'!A16</f>
        <v>INVESTIGACION DE OPERACIONES I</v>
      </c>
      <c r="B15" s="24" t="s">
        <v>34</v>
      </c>
      <c r="C15" s="24" t="s">
        <v>40</v>
      </c>
      <c r="D15" s="24" t="str">
        <f>'[1]1'!D15</f>
        <v>IIND</v>
      </c>
      <c r="E15" s="24">
        <v>14</v>
      </c>
      <c r="F15" s="24">
        <v>6</v>
      </c>
      <c r="G15" s="24">
        <v>2</v>
      </c>
      <c r="H15" s="25">
        <f t="shared" ref="H15:H19" si="1">(F15+G15)/E15</f>
        <v>0.5714285714285714</v>
      </c>
      <c r="I15" s="24">
        <f t="shared" ref="I14:I19" si="2">(E15-SUM(F15:G15))-K15</f>
        <v>6</v>
      </c>
      <c r="J15" s="25">
        <f t="shared" ref="J14:J19" si="3">I15/E15</f>
        <v>0.42857142857142855</v>
      </c>
      <c r="K15" s="24">
        <v>0</v>
      </c>
      <c r="L15" s="25">
        <f t="shared" si="0"/>
        <v>0</v>
      </c>
      <c r="M15" s="24">
        <v>50.35</v>
      </c>
      <c r="N15" s="26">
        <v>0.56999999999999995</v>
      </c>
    </row>
    <row r="16" spans="1:14" s="11" customFormat="1" x14ac:dyDescent="0.25">
      <c r="A16" s="49" t="str">
        <f>'4'!A17</f>
        <v>ADMINISTRACION DE OPERACIONES I</v>
      </c>
      <c r="B16" s="24" t="s">
        <v>34</v>
      </c>
      <c r="C16" s="24" t="s">
        <v>36</v>
      </c>
      <c r="D16" s="24" t="s">
        <v>33</v>
      </c>
      <c r="E16" s="24">
        <v>14</v>
      </c>
      <c r="F16" s="24">
        <v>4</v>
      </c>
      <c r="G16" s="24">
        <v>7</v>
      </c>
      <c r="H16" s="25">
        <f t="shared" ref="H16:H19" si="4">(F16+G16)/E16</f>
        <v>0.7857142857142857</v>
      </c>
      <c r="I16" s="24">
        <f t="shared" ref="I16:I19" si="5">(E16-SUM(F16:G16))-K16</f>
        <v>3</v>
      </c>
      <c r="J16" s="25">
        <f t="shared" ref="J16:J19" si="6">I16/E16</f>
        <v>0.21428571428571427</v>
      </c>
      <c r="K16" s="24">
        <v>0</v>
      </c>
      <c r="L16" s="25">
        <f t="shared" ref="L16:L19" si="7">K16/E16</f>
        <v>0</v>
      </c>
      <c r="M16" s="24">
        <v>63.07</v>
      </c>
      <c r="N16" s="26">
        <v>0.79</v>
      </c>
    </row>
    <row r="17" spans="1:14" s="11" customFormat="1" x14ac:dyDescent="0.25">
      <c r="A17" s="49" t="str">
        <f>'4'!A18</f>
        <v>INGENIERIA ECONOMICA</v>
      </c>
      <c r="B17" s="24" t="s">
        <v>34</v>
      </c>
      <c r="C17" s="24" t="str">
        <f>'1'!C17</f>
        <v>601A</v>
      </c>
      <c r="D17" s="24" t="s">
        <v>33</v>
      </c>
      <c r="E17" s="24">
        <v>20</v>
      </c>
      <c r="F17" s="24">
        <v>3</v>
      </c>
      <c r="G17" s="24">
        <v>11</v>
      </c>
      <c r="H17" s="25">
        <f t="shared" si="4"/>
        <v>0.7</v>
      </c>
      <c r="I17" s="24">
        <f t="shared" si="5"/>
        <v>6</v>
      </c>
      <c r="J17" s="25">
        <f t="shared" si="6"/>
        <v>0.3</v>
      </c>
      <c r="K17" s="24">
        <v>0</v>
      </c>
      <c r="L17" s="25">
        <f t="shared" si="7"/>
        <v>0</v>
      </c>
      <c r="M17" s="24">
        <v>60.66</v>
      </c>
      <c r="N17" s="26">
        <v>0.7</v>
      </c>
    </row>
    <row r="18" spans="1:14" s="11" customFormat="1" x14ac:dyDescent="0.25">
      <c r="A18" s="49" t="str">
        <f>'4'!A19</f>
        <v>INGENIERIA ECONOMICA</v>
      </c>
      <c r="B18" s="24" t="s">
        <v>34</v>
      </c>
      <c r="C18" s="24" t="str">
        <f>'1'!C18</f>
        <v>601B</v>
      </c>
      <c r="D18" s="24" t="s">
        <v>33</v>
      </c>
      <c r="E18" s="24">
        <v>9</v>
      </c>
      <c r="F18" s="24">
        <v>2</v>
      </c>
      <c r="G18" s="24">
        <v>5</v>
      </c>
      <c r="H18" s="25">
        <f t="shared" si="4"/>
        <v>0.77777777777777779</v>
      </c>
      <c r="I18" s="24">
        <f t="shared" si="5"/>
        <v>2</v>
      </c>
      <c r="J18" s="25">
        <f t="shared" si="6"/>
        <v>0.22222222222222221</v>
      </c>
      <c r="K18" s="24">
        <v>0</v>
      </c>
      <c r="L18" s="25">
        <f t="shared" si="7"/>
        <v>0</v>
      </c>
      <c r="M18" s="24">
        <v>66.44</v>
      </c>
      <c r="N18" s="26">
        <v>0.78</v>
      </c>
    </row>
    <row r="19" spans="1:14" s="11" customFormat="1" x14ac:dyDescent="0.25">
      <c r="A19" s="49" t="str">
        <f>'4'!A20</f>
        <v>ANALISIS Y MEJORA DEL PROCESO</v>
      </c>
      <c r="B19" s="24" t="s">
        <v>34</v>
      </c>
      <c r="C19" s="24" t="str">
        <f>'1'!C19</f>
        <v>801A</v>
      </c>
      <c r="D19" s="24" t="s">
        <v>33</v>
      </c>
      <c r="E19" s="24">
        <v>22</v>
      </c>
      <c r="F19" s="24">
        <v>7</v>
      </c>
      <c r="G19" s="24">
        <v>14</v>
      </c>
      <c r="H19" s="25">
        <f t="shared" si="4"/>
        <v>0.95454545454545459</v>
      </c>
      <c r="I19" s="24">
        <f t="shared" si="5"/>
        <v>1</v>
      </c>
      <c r="J19" s="25">
        <f t="shared" si="6"/>
        <v>4.5454545454545456E-2</v>
      </c>
      <c r="K19" s="24">
        <v>0</v>
      </c>
      <c r="L19" s="25">
        <f t="shared" si="7"/>
        <v>0</v>
      </c>
      <c r="M19" s="24">
        <v>80.22</v>
      </c>
      <c r="N19" s="26">
        <v>0.95</v>
      </c>
    </row>
    <row r="20" spans="1:14" s="11" customFormat="1" x14ac:dyDescent="0.25">
      <c r="B20" s="24"/>
      <c r="C20" s="24"/>
      <c r="D20" s="24"/>
      <c r="E20" s="24"/>
      <c r="F20" s="24"/>
      <c r="G20" s="24"/>
      <c r="H20" s="25"/>
      <c r="I20" s="24"/>
      <c r="J20" s="25"/>
      <c r="K20" s="24"/>
      <c r="L20" s="25"/>
      <c r="M20" s="24"/>
      <c r="N20" s="26"/>
    </row>
    <row r="21" spans="1:14" s="11" customFormat="1" x14ac:dyDescent="0.25">
      <c r="A21" s="49"/>
      <c r="B21" s="24"/>
      <c r="C21" s="24"/>
      <c r="D21" s="24"/>
      <c r="E21" s="24"/>
      <c r="F21" s="24"/>
      <c r="G21" s="24"/>
      <c r="H21" s="25"/>
      <c r="I21" s="24"/>
      <c r="J21" s="25"/>
      <c r="K21" s="24"/>
      <c r="L21" s="25"/>
      <c r="M21" s="24"/>
      <c r="N21" s="26"/>
    </row>
    <row r="22" spans="1:14" s="11" customFormat="1" x14ac:dyDescent="0.25">
      <c r="A22" s="24"/>
      <c r="B22" s="24"/>
      <c r="C22" s="24"/>
      <c r="D22" s="24"/>
      <c r="E22" s="24"/>
      <c r="F22" s="24"/>
      <c r="G22" s="24"/>
      <c r="H22" s="25"/>
      <c r="I22" s="24"/>
      <c r="J22" s="25"/>
      <c r="K22" s="24"/>
      <c r="L22" s="25"/>
      <c r="M22" s="24"/>
      <c r="N22" s="26"/>
    </row>
    <row r="23" spans="1:14" s="11" customFormat="1" x14ac:dyDescent="0.25">
      <c r="A23" s="24"/>
      <c r="B23" s="24"/>
      <c r="C23" s="24"/>
      <c r="D23" s="24"/>
      <c r="E23" s="24"/>
      <c r="F23" s="24"/>
      <c r="G23" s="24"/>
      <c r="H23" s="25"/>
      <c r="I23" s="24"/>
      <c r="J23" s="25"/>
      <c r="K23" s="24"/>
      <c r="L23" s="25"/>
      <c r="M23" s="24"/>
      <c r="N23" s="26"/>
    </row>
    <row r="24" spans="1:14" s="11" customFormat="1" x14ac:dyDescent="0.25">
      <c r="B24" s="24"/>
      <c r="C24" s="24"/>
      <c r="D24" s="24"/>
      <c r="E24" s="24"/>
      <c r="F24" s="24"/>
      <c r="G24" s="24"/>
      <c r="H24" s="25"/>
      <c r="I24" s="24"/>
      <c r="J24" s="25"/>
      <c r="K24" s="24"/>
      <c r="L24" s="25"/>
      <c r="M24" s="24"/>
      <c r="N24" s="26"/>
    </row>
    <row r="25" spans="1:14" s="11" customFormat="1" x14ac:dyDescent="0.25">
      <c r="A25" s="24"/>
      <c r="B25" s="24"/>
      <c r="C25" s="24"/>
      <c r="D25" s="24"/>
      <c r="E25" s="24"/>
      <c r="F25" s="24"/>
      <c r="G25" s="24"/>
      <c r="H25" s="25"/>
      <c r="I25" s="24"/>
      <c r="J25" s="25"/>
      <c r="K25" s="24"/>
      <c r="L25" s="25"/>
      <c r="M25" s="24"/>
      <c r="N25" s="26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28</v>
      </c>
      <c r="G28" s="17">
        <f>SUM(G14:G27)</f>
        <v>45</v>
      </c>
      <c r="H28" s="18">
        <f>SUM(F28:G28)/E28</f>
        <v>0.77659574468085102</v>
      </c>
      <c r="I28" s="17">
        <f t="shared" ref="I28" si="8">(E28-SUM(F28:G28))-K28</f>
        <v>21</v>
      </c>
      <c r="J28" s="18">
        <f t="shared" ref="J28" si="9">I28/E28</f>
        <v>0.22340425531914893</v>
      </c>
      <c r="K28" s="17">
        <f>SUM(K14:K27)</f>
        <v>0</v>
      </c>
      <c r="L28" s="18">
        <f t="shared" ref="L28" si="10">K28/E28</f>
        <v>0</v>
      </c>
      <c r="M28" s="17">
        <f>AVERAGE(M15:M27)</f>
        <v>64.147999999999996</v>
      </c>
      <c r="N28" s="19">
        <f>AVERAGE(N14:N27)</f>
        <v>0.76500000000000012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ht="13" x14ac:dyDescent="0.3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5">
      <c r="B34" s="45"/>
      <c r="C34" s="45"/>
      <c r="D34" s="45"/>
      <c r="G34" s="41"/>
      <c r="H34" s="41"/>
      <c r="I34" s="41"/>
      <c r="J34" s="41"/>
    </row>
    <row r="35" spans="1:10" hidden="1" x14ac:dyDescent="0.25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5"/>
    <row r="37" spans="1:10" ht="45" customHeight="1" x14ac:dyDescent="0.25">
      <c r="B37" s="47" t="str">
        <f>B10</f>
        <v>MII. ELVIRA GOMEZ BARRIENTOS</v>
      </c>
      <c r="C37" s="47"/>
      <c r="D37" s="47"/>
      <c r="E37" s="13"/>
      <c r="F37" s="13"/>
      <c r="G37" s="48" t="s">
        <v>48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ELVIRA GB</cp:lastModifiedBy>
  <cp:revision/>
  <dcterms:created xsi:type="dcterms:W3CDTF">2021-11-22T14:45:25Z</dcterms:created>
  <dcterms:modified xsi:type="dcterms:W3CDTF">2023-07-04T03:30:05Z</dcterms:modified>
  <cp:category/>
  <cp:contentStatus/>
</cp:coreProperties>
</file>