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M FEBRERO 2023 JULIO 2023\05 REPORTES PARCIALES Y FINALES FEBRERO 2023\"/>
    </mc:Choice>
  </mc:AlternateContent>
  <xr:revisionPtr revIDLastSave="0" documentId="8_{C8970CE5-8E1D-44DC-8E4A-5EA7D91FA49D}" xr6:coauthVersionLast="45" xr6:coauthVersionMax="45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23" l="1"/>
  <c r="N17" i="23"/>
  <c r="N15" i="23"/>
  <c r="N14" i="23"/>
  <c r="H14" i="22" l="1"/>
  <c r="H15" i="22"/>
  <c r="H16" i="22"/>
  <c r="H17" i="22"/>
  <c r="N16" i="22"/>
  <c r="N15" i="22"/>
  <c r="N14" i="22"/>
  <c r="N17" i="22"/>
  <c r="I15" i="22"/>
  <c r="C15" i="22" l="1"/>
  <c r="D15" i="22"/>
  <c r="E15" i="22"/>
  <c r="J15" i="22" s="1"/>
  <c r="L15" i="22"/>
  <c r="C16" i="22"/>
  <c r="D16" i="22"/>
  <c r="E16" i="22"/>
  <c r="I16" i="22" s="1"/>
  <c r="J16" i="22" s="1"/>
  <c r="L16" i="22"/>
  <c r="C17" i="22"/>
  <c r="D17" i="22"/>
  <c r="E17" i="22"/>
  <c r="I17" i="22" s="1"/>
  <c r="J17" i="22" s="1"/>
  <c r="L17" i="22"/>
  <c r="A15" i="22"/>
  <c r="A16" i="22"/>
  <c r="A17" i="22"/>
  <c r="A16" i="25"/>
  <c r="A17" i="25"/>
  <c r="G36" i="25"/>
  <c r="E16" i="25"/>
  <c r="I16" i="25" s="1"/>
  <c r="J16" i="25" s="1"/>
  <c r="E17" i="25"/>
  <c r="H17" i="25" s="1"/>
  <c r="I17" i="25"/>
  <c r="J17" i="25" s="1"/>
  <c r="L17" i="25"/>
  <c r="D17" i="25"/>
  <c r="C17" i="25"/>
  <c r="J17" i="10"/>
  <c r="J14" i="10"/>
  <c r="H16" i="25" l="1"/>
  <c r="L16" i="25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C37" i="10"/>
  <c r="O28" i="10"/>
  <c r="N28" i="10"/>
  <c r="L28" i="10"/>
  <c r="H28" i="10"/>
  <c r="G28" i="10"/>
  <c r="F28" i="10"/>
  <c r="M17" i="10"/>
  <c r="M16" i="10"/>
  <c r="J16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<sst xmlns="http://schemas.openxmlformats.org/spreadsheetml/2006/main" count="189" uniqueCount="50">
  <si>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</si>
  <si>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</si>
  <si>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</si>
  <si>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</si>
  <si>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</si>
  <si>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</si>
  <si>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</si>
  <si>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</si>
  <si>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</si>
  <si>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</si>
  <si>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</si>
  <si>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</si>
  <si>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</si>
  <si>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</si>
  <si>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</si>
  <si>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</si>
  <si>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</si>
  <si>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</si>
  <si>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</si>
  <si>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</si>
  <si>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</si>
  <si>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</si>
  <si>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</si>
  <si>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</si>
  <si>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</si>
  <si>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</si>
  <si>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</si>
  <si>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</si>
  <si>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</si>
  <si>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</si>
  <si>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</si>
  <si>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</si>
  <si>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</si>
  <si>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</si>
  <si>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</si>
  <si>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</si>
  <si>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</si>
  <si>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</si>
  <si>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</si>
  <si>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DIGEM</t>
  </si>
  <si>
    <t>DIMEC</t>
  </si>
  <si>
    <t>FEB - JUL 2023</t>
  </si>
  <si>
    <t>ADMINISTRACIÓN Y CONTABILIDAD</t>
  </si>
  <si>
    <t>INSTRUMENTOS DE PRESUPUESTACION EMPRESARIAL</t>
  </si>
  <si>
    <t>INGENIERIA DE COSTOS</t>
  </si>
  <si>
    <t>211A</t>
  </si>
  <si>
    <t>211B</t>
  </si>
  <si>
    <t>407A</t>
  </si>
  <si>
    <t>606A</t>
  </si>
  <si>
    <t>DIAMB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</si>
</sst>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/>
    <xf numFmtId="9" fontId="9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zoomScale="93" zoomScaleNormal="93" zoomScaleSheetLayoutView="100" workbookViewId="0">
      <selection activeCell="R15" sqref="R15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8" t="s">
        <v>30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8" x14ac:dyDescent="0.2">
      <c r="B6" s="49" t="s">
        <v>2</v>
      </c>
      <c r="C6" s="49"/>
      <c r="D6" s="49"/>
      <c r="E6" s="49"/>
      <c r="F6" s="50" t="s">
        <v>37</v>
      </c>
      <c r="G6" s="50"/>
      <c r="H6" s="50"/>
      <c r="I6" s="50"/>
      <c r="J6" s="3"/>
      <c r="K6" s="3"/>
      <c r="L6" s="3"/>
      <c r="M6" s="3"/>
      <c r="N6" s="3"/>
      <c r="O6" s="3"/>
      <c r="Q6" s="31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Q7" s="31"/>
    </row>
    <row r="8" spans="2:18" x14ac:dyDescent="0.2">
      <c r="B8" s="4" t="s">
        <v>3</v>
      </c>
      <c r="C8" s="40" t="s">
        <v>4</v>
      </c>
      <c r="D8" s="40"/>
      <c r="E8" s="14" t="s">
        <v>5</v>
      </c>
      <c r="F8" s="5">
        <v>4</v>
      </c>
      <c r="H8" s="4" t="s">
        <v>6</v>
      </c>
      <c r="I8" s="5">
        <v>3</v>
      </c>
      <c r="J8" s="46" t="s">
        <v>7</v>
      </c>
      <c r="K8" s="46"/>
      <c r="L8" s="46"/>
      <c r="M8" s="40" t="s">
        <v>41</v>
      </c>
      <c r="N8" s="40"/>
      <c r="O8" s="40"/>
      <c r="Q8" s="31"/>
    </row>
    <row r="10" spans="2:18" x14ac:dyDescent="0.2">
      <c r="B10" s="4" t="s">
        <v>8</v>
      </c>
      <c r="C10" s="40" t="s">
        <v>38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7" t="s">
        <v>9</v>
      </c>
      <c r="C12" s="44" t="s">
        <v>10</v>
      </c>
      <c r="D12" s="44" t="s">
        <v>11</v>
      </c>
      <c r="E12" s="35" t="s">
        <v>12</v>
      </c>
      <c r="F12" s="35" t="s">
        <v>13</v>
      </c>
      <c r="G12" s="35" t="s">
        <v>14</v>
      </c>
      <c r="H12" s="35"/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41" t="s">
        <v>21</v>
      </c>
    </row>
    <row r="13" spans="2:18" x14ac:dyDescent="0.2">
      <c r="B13" s="48"/>
      <c r="C13" s="45"/>
      <c r="D13" s="45"/>
      <c r="E13" s="36"/>
      <c r="F13" s="36"/>
      <c r="G13" s="7" t="s">
        <v>22</v>
      </c>
      <c r="H13" s="7" t="s">
        <v>23</v>
      </c>
      <c r="I13" s="36"/>
      <c r="J13" s="36"/>
      <c r="K13" s="36"/>
      <c r="L13" s="36"/>
      <c r="M13" s="36"/>
      <c r="N13" s="36"/>
      <c r="O13" s="42"/>
      <c r="Q13" s="24">
        <v>27</v>
      </c>
      <c r="R13" s="24">
        <f>Q13/Q14</f>
        <v>0.84375</v>
      </c>
    </row>
    <row r="14" spans="2:18" s="11" customFormat="1" ht="14.25" x14ac:dyDescent="0.2">
      <c r="B14" s="26" t="s">
        <v>42</v>
      </c>
      <c r="C14" s="27" t="s">
        <v>21</v>
      </c>
      <c r="D14" s="27" t="s">
        <v>45</v>
      </c>
      <c r="E14" s="27" t="s">
        <v>40</v>
      </c>
      <c r="F14" s="27">
        <v>20</v>
      </c>
      <c r="G14" s="27">
        <v>18</v>
      </c>
      <c r="H14" s="27"/>
      <c r="I14" s="28"/>
      <c r="J14" s="27">
        <f>(F14-SUM(G14:H14))-L14</f>
        <v>2</v>
      </c>
      <c r="K14" s="28"/>
      <c r="L14" s="27">
        <v>0</v>
      </c>
      <c r="M14" s="28">
        <f t="shared" ref="M14:M28" si="0">L14/F14</f>
        <v>0</v>
      </c>
      <c r="N14" s="27">
        <v>87</v>
      </c>
      <c r="O14" s="29">
        <v>0.85</v>
      </c>
      <c r="Q14" s="25">
        <v>32</v>
      </c>
      <c r="R14" s="25"/>
    </row>
    <row r="15" spans="2:18" s="11" customFormat="1" ht="14.25" x14ac:dyDescent="0.2">
      <c r="B15" s="26" t="s">
        <v>42</v>
      </c>
      <c r="C15" s="27" t="s">
        <v>21</v>
      </c>
      <c r="D15" s="27" t="s">
        <v>46</v>
      </c>
      <c r="E15" s="27" t="s">
        <v>40</v>
      </c>
      <c r="F15" s="27">
        <v>22</v>
      </c>
      <c r="G15" s="27">
        <v>20</v>
      </c>
      <c r="H15" s="27"/>
      <c r="I15" s="28"/>
      <c r="J15" s="27">
        <f t="shared" ref="J15:J28" si="1">(F15-SUM(G15:H15))-L15</f>
        <v>2</v>
      </c>
      <c r="K15" s="28"/>
      <c r="L15" s="27">
        <v>0</v>
      </c>
      <c r="M15" s="28">
        <f t="shared" si="0"/>
        <v>0</v>
      </c>
      <c r="N15" s="27">
        <v>86</v>
      </c>
      <c r="O15" s="29">
        <v>0.91</v>
      </c>
    </row>
    <row r="16" spans="2:18" s="11" customFormat="1" ht="28.5" x14ac:dyDescent="0.2">
      <c r="B16" s="26" t="s">
        <v>43</v>
      </c>
      <c r="C16" s="27" t="s">
        <v>21</v>
      </c>
      <c r="D16" s="27" t="s">
        <v>47</v>
      </c>
      <c r="E16" s="27" t="s">
        <v>39</v>
      </c>
      <c r="F16" s="27">
        <v>27</v>
      </c>
      <c r="G16" s="27">
        <v>27</v>
      </c>
      <c r="H16" s="27"/>
      <c r="I16" s="28"/>
      <c r="J16" s="27">
        <f t="shared" si="1"/>
        <v>0</v>
      </c>
      <c r="K16" s="28"/>
      <c r="L16" s="27">
        <v>0</v>
      </c>
      <c r="M16" s="28">
        <f t="shared" si="0"/>
        <v>0</v>
      </c>
      <c r="N16" s="27">
        <v>100</v>
      </c>
      <c r="O16" s="29">
        <v>0.89</v>
      </c>
    </row>
    <row r="17" spans="2:15" s="11" customFormat="1" ht="14.25" x14ac:dyDescent="0.2">
      <c r="B17" s="26" t="s">
        <v>44</v>
      </c>
      <c r="C17" s="27" t="s">
        <v>21</v>
      </c>
      <c r="D17" s="27" t="s">
        <v>48</v>
      </c>
      <c r="E17" s="27" t="s">
        <v>49</v>
      </c>
      <c r="F17" s="27">
        <v>19</v>
      </c>
      <c r="G17" s="30">
        <v>15</v>
      </c>
      <c r="H17" s="27"/>
      <c r="I17" s="28"/>
      <c r="J17" s="27">
        <f>(F17-SUM(G17:H17))-L17</f>
        <v>4</v>
      </c>
      <c r="K17" s="28"/>
      <c r="L17" s="27">
        <v>0</v>
      </c>
      <c r="M17" s="28">
        <f t="shared" si="0"/>
        <v>0</v>
      </c>
      <c r="N17" s="27">
        <v>77</v>
      </c>
      <c r="O17" s="29">
        <v>0.74</v>
      </c>
    </row>
    <row r="18" spans="2:15" s="11" customFormat="1" x14ac:dyDescent="0.2">
      <c r="B18" s="8"/>
      <c r="C18" s="9"/>
      <c r="D18" s="9"/>
      <c r="E18" s="9"/>
      <c r="F18" s="9"/>
      <c r="G18" s="23"/>
      <c r="H18" s="9"/>
      <c r="I18" s="21"/>
      <c r="J18" s="22"/>
      <c r="K18" s="21"/>
      <c r="L18" s="22"/>
      <c r="M18" s="21"/>
      <c r="N18" s="9"/>
      <c r="O18" s="15"/>
    </row>
    <row r="19" spans="2:15" s="11" customFormat="1" x14ac:dyDescent="0.2">
      <c r="B19" s="8"/>
      <c r="C19" s="9"/>
      <c r="D19" s="9"/>
      <c r="E19" s="9"/>
      <c r="F19" s="9"/>
      <c r="G19" s="23"/>
      <c r="H19" s="9"/>
      <c r="I19" s="21"/>
      <c r="J19" s="22"/>
      <c r="K19" s="21"/>
      <c r="L19" s="22"/>
      <c r="M19" s="21"/>
      <c r="N19" s="9"/>
      <c r="O19" s="15"/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88</v>
      </c>
      <c r="G28" s="17">
        <f>SUM(G14:G27)</f>
        <v>80</v>
      </c>
      <c r="H28" s="17">
        <f>SUM(H14:H27)</f>
        <v>0</v>
      </c>
      <c r="I28" s="18"/>
      <c r="J28" s="17">
        <f t="shared" si="1"/>
        <v>8</v>
      </c>
      <c r="K28" s="18"/>
      <c r="L28" s="17">
        <f>SUM(L14:L27)</f>
        <v>0</v>
      </c>
      <c r="M28" s="18">
        <f t="shared" si="0"/>
        <v>0</v>
      </c>
      <c r="N28" s="17">
        <f>AVERAGE(N14:N27)</f>
        <v>87.5</v>
      </c>
      <c r="O28" s="19">
        <f>AVERAGE(O14:O27)</f>
        <v>0.84749999999999992</v>
      </c>
    </row>
    <row r="30" spans="2:15" ht="120" customHeight="1" x14ac:dyDescent="0.2">
      <c r="B30" s="43" t="s">
        <v>26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2" spans="2:15" x14ac:dyDescent="0.2">
      <c r="B32" s="12"/>
    </row>
    <row r="33" spans="2:11" x14ac:dyDescent="0.2">
      <c r="C33" s="37" t="s">
        <v>27</v>
      </c>
      <c r="D33" s="37"/>
      <c r="E33" s="37"/>
      <c r="H33" s="38" t="s">
        <v>28</v>
      </c>
      <c r="I33" s="38"/>
      <c r="J33" s="38"/>
      <c r="K33" s="38"/>
    </row>
    <row r="34" spans="2:11" ht="62.25" customHeight="1" x14ac:dyDescent="0.2">
      <c r="C34" s="39"/>
      <c r="D34" s="39"/>
      <c r="E34" s="39"/>
      <c r="H34" s="40"/>
      <c r="I34" s="40"/>
      <c r="J34" s="40"/>
      <c r="K34" s="40"/>
    </row>
    <row r="35" spans="2:11" hidden="1" x14ac:dyDescent="0.2">
      <c r="B35" s="33" t="e">
        <v>#REF!</v>
      </c>
      <c r="C35" s="33"/>
      <c r="D35" s="6"/>
      <c r="F35" s="33"/>
      <c r="G35" s="33"/>
      <c r="H35" s="33"/>
      <c r="I35" s="33"/>
    </row>
    <row r="36" spans="2:11" hidden="1" x14ac:dyDescent="0.2"/>
    <row r="37" spans="2:11" ht="45" customHeight="1" x14ac:dyDescent="0.2">
      <c r="C37" s="34" t="str">
        <f>C10</f>
        <v>L.C. GUILLERMO MORALES CADENA</v>
      </c>
      <c r="D37" s="34"/>
      <c r="E37" s="34"/>
      <c r="F37" s="13"/>
      <c r="G37" s="13"/>
      <c r="H37" s="34" t="s">
        <v>32</v>
      </c>
      <c r="I37" s="34"/>
      <c r="J37" s="34"/>
      <c r="K37" s="34"/>
    </row>
  </sheetData>
  <mergeCells count="31">
    <mergeCell ref="B3:O3"/>
    <mergeCell ref="B5:O5"/>
    <mergeCell ref="B6:E6"/>
    <mergeCell ref="F6:I6"/>
    <mergeCell ref="C1:O1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M12:M13"/>
    <mergeCell ref="C33:E33"/>
    <mergeCell ref="H33:K33"/>
    <mergeCell ref="C34:E34"/>
    <mergeCell ref="H34:K34"/>
    <mergeCell ref="B35:C35"/>
    <mergeCell ref="F35:I35"/>
    <mergeCell ref="C37:E37"/>
    <mergeCell ref="H37:K37"/>
    <mergeCell ref="L12:L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33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6" t="s">
        <v>7</v>
      </c>
      <c r="J8" s="46"/>
      <c r="K8" s="46"/>
      <c r="L8" s="40" t="str">
        <f>'1'!M8</f>
        <v>FEB - JUL 2023</v>
      </c>
      <c r="M8" s="40"/>
      <c r="N8" s="40"/>
    </row>
    <row r="10" spans="1:14" x14ac:dyDescent="0.2">
      <c r="A10" s="4" t="s">
        <v>8</v>
      </c>
      <c r="B10" s="40" t="str">
        <f>'1'!C10</f>
        <v>L.C. GUILLERMO MORALES CADENA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 t="str">
        <f>'1'!B14</f>
        <v>ADMINISTRACIÓN Y CONTABILIDAD</v>
      </c>
      <c r="B14" s="9" t="s">
        <v>31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19</v>
      </c>
      <c r="G14" s="9"/>
      <c r="H14" s="32">
        <f t="shared" ref="H14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>
        <v>0</v>
      </c>
      <c r="L14" s="10">
        <f t="shared" ref="L14:L28" si="3">K14/E14</f>
        <v>0</v>
      </c>
      <c r="M14" s="9">
        <v>90</v>
      </c>
      <c r="N14" s="15">
        <f>18/20</f>
        <v>0.9</v>
      </c>
    </row>
    <row r="15" spans="1:14" s="11" customFormat="1" x14ac:dyDescent="0.2">
      <c r="A15" s="9" t="str">
        <f>'1'!B15</f>
        <v>ADMINISTRACIÓN Y CONTABILIDAD</v>
      </c>
      <c r="B15" s="9" t="s">
        <v>31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20</v>
      </c>
      <c r="G15" s="9"/>
      <c r="H15" s="32">
        <f t="shared" ref="H15:H17" si="4">F15/E15</f>
        <v>0.90909090909090906</v>
      </c>
      <c r="I15" s="9">
        <f>(E15-SUM(F15:G15))-K15</f>
        <v>2</v>
      </c>
      <c r="J15" s="10">
        <f t="shared" ref="J15:J17" si="5">I15/E15</f>
        <v>9.0909090909090912E-2</v>
      </c>
      <c r="K15" s="9">
        <v>0</v>
      </c>
      <c r="L15" s="10">
        <f t="shared" ref="L15:L17" si="6">K15/E15</f>
        <v>0</v>
      </c>
      <c r="M15" s="9">
        <v>86</v>
      </c>
      <c r="N15" s="15">
        <f>19/22</f>
        <v>0.86363636363636365</v>
      </c>
    </row>
    <row r="16" spans="1:14" s="11" customFormat="1" ht="25.5" x14ac:dyDescent="0.2">
      <c r="A16" s="9" t="str">
        <f>'1'!B16</f>
        <v>INSTRUMENTOS DE PRESUPUESTACION EMPRESARIAL</v>
      </c>
      <c r="B16" s="9" t="s">
        <v>31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27</v>
      </c>
      <c r="G16" s="9"/>
      <c r="H16" s="32">
        <f t="shared" si="4"/>
        <v>1</v>
      </c>
      <c r="I16" s="9">
        <f t="shared" ref="I16:I17" si="7">(E16-SUM(F16:G16))-K16</f>
        <v>0</v>
      </c>
      <c r="J16" s="10">
        <f t="shared" si="5"/>
        <v>0</v>
      </c>
      <c r="K16" s="9">
        <v>0</v>
      </c>
      <c r="L16" s="10">
        <f t="shared" si="6"/>
        <v>0</v>
      </c>
      <c r="M16" s="9">
        <v>95</v>
      </c>
      <c r="N16" s="15">
        <f>19/27</f>
        <v>0.70370370370370372</v>
      </c>
    </row>
    <row r="17" spans="1:14" s="11" customFormat="1" x14ac:dyDescent="0.2">
      <c r="A17" s="9" t="str">
        <f>'1'!B17</f>
        <v>INGENIERIA DE COSTOS</v>
      </c>
      <c r="B17" s="9" t="s">
        <v>31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18</v>
      </c>
      <c r="G17" s="9"/>
      <c r="H17" s="32">
        <f t="shared" si="4"/>
        <v>0.94736842105263153</v>
      </c>
      <c r="I17" s="9">
        <f t="shared" si="7"/>
        <v>1</v>
      </c>
      <c r="J17" s="10">
        <f t="shared" si="5"/>
        <v>5.2631578947368418E-2</v>
      </c>
      <c r="K17" s="9">
        <v>0</v>
      </c>
      <c r="L17" s="10">
        <f t="shared" si="6"/>
        <v>0</v>
      </c>
      <c r="M17" s="9">
        <v>86</v>
      </c>
      <c r="N17" s="15">
        <f>16/19</f>
        <v>0.84210526315789469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84</v>
      </c>
      <c r="G28" s="17">
        <f>SUM(G14:G27)</f>
        <v>0</v>
      </c>
      <c r="H28" s="18">
        <f>SUM(F28:G28)/E28</f>
        <v>0.95454545454545459</v>
      </c>
      <c r="I28" s="17">
        <f t="shared" si="1"/>
        <v>4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89.25</v>
      </c>
      <c r="N28" s="19">
        <f>AVERAGE(N14:N27)</f>
        <v>0.82736133262449052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L.C. GUILLERMO MORALES CADENA</v>
      </c>
      <c r="C37" s="34"/>
      <c r="D37" s="34"/>
      <c r="E37" s="13"/>
      <c r="F37" s="13"/>
      <c r="G37" s="34"/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5" zoomScaleNormal="115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34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6" t="s">
        <v>7</v>
      </c>
      <c r="J8" s="46"/>
      <c r="K8" s="46"/>
      <c r="L8" s="40" t="str">
        <f>'1'!M8</f>
        <v>FEB - JUL 2023</v>
      </c>
      <c r="M8" s="40"/>
      <c r="N8" s="40"/>
    </row>
    <row r="10" spans="1:14" x14ac:dyDescent="0.2">
      <c r="A10" s="4" t="s">
        <v>8</v>
      </c>
      <c r="B10" s="40" t="str">
        <f>'1'!C10</f>
        <v>L.C. GUILLERMO MORALES CADENA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19</v>
      </c>
      <c r="G14" s="9"/>
      <c r="H14" s="32">
        <f t="shared" ref="H14:H17" si="0">F14/E14</f>
        <v>0.95</v>
      </c>
      <c r="I14" s="9">
        <f t="shared" ref="I14:I28" si="1">(E14-SUM(F14:G14))-K14</f>
        <v>1</v>
      </c>
      <c r="J14" s="10">
        <f t="shared" ref="J14:J28" si="2">I14/E14</f>
        <v>0.05</v>
      </c>
      <c r="K14" s="9"/>
      <c r="L14" s="10">
        <f t="shared" ref="L14:L28" si="3">K14/E14</f>
        <v>0</v>
      </c>
      <c r="M14" s="9">
        <v>90</v>
      </c>
      <c r="N14" s="15">
        <f>18/20</f>
        <v>0.9</v>
      </c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20</v>
      </c>
      <c r="G15" s="9"/>
      <c r="H15" s="32">
        <f t="shared" si="0"/>
        <v>0.90909090909090906</v>
      </c>
      <c r="I15" s="9">
        <f t="shared" si="1"/>
        <v>2</v>
      </c>
      <c r="J15" s="10">
        <f t="shared" si="2"/>
        <v>9.0909090909090912E-2</v>
      </c>
      <c r="K15" s="9"/>
      <c r="L15" s="10">
        <f t="shared" si="3"/>
        <v>0</v>
      </c>
      <c r="M15" s="9">
        <v>86</v>
      </c>
      <c r="N15" s="15">
        <f>19/22</f>
        <v>0.86363636363636365</v>
      </c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27</v>
      </c>
      <c r="G16" s="9"/>
      <c r="H16" s="32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79</v>
      </c>
      <c r="N16" s="15">
        <f>13/27</f>
        <v>0.48148148148148145</v>
      </c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>
        <v>18</v>
      </c>
      <c r="G17" s="9"/>
      <c r="H17" s="32">
        <f t="shared" si="0"/>
        <v>0.94736842105263153</v>
      </c>
      <c r="I17" s="9">
        <f t="shared" si="1"/>
        <v>1</v>
      </c>
      <c r="J17" s="10">
        <f t="shared" si="2"/>
        <v>5.2631578947368418E-2</v>
      </c>
      <c r="K17" s="9"/>
      <c r="L17" s="10">
        <f t="shared" si="3"/>
        <v>0</v>
      </c>
      <c r="M17" s="9">
        <v>86</v>
      </c>
      <c r="N17" s="15">
        <f>16/19</f>
        <v>0.84210526315789469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84</v>
      </c>
      <c r="G28" s="17">
        <f>SUM(G14:G27)</f>
        <v>0</v>
      </c>
      <c r="H28" s="18">
        <f>SUM(F28:G28)/E28</f>
        <v>0.95454545454545459</v>
      </c>
      <c r="I28" s="17">
        <f t="shared" si="1"/>
        <v>4</v>
      </c>
      <c r="J28" s="18">
        <f t="shared" si="2"/>
        <v>4.5454545454545456E-2</v>
      </c>
      <c r="K28" s="17">
        <f>SUM(K14:K27)</f>
        <v>0</v>
      </c>
      <c r="L28" s="18">
        <f t="shared" si="3"/>
        <v>0</v>
      </c>
      <c r="M28" s="17">
        <f>AVERAGE(M14:M27)</f>
        <v>85.25</v>
      </c>
      <c r="N28" s="19">
        <f>AVERAGE(N14:N27)</f>
        <v>0.77180577706893494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L.C. GUILLERMO MORALES CADENA</v>
      </c>
      <c r="C37" s="34"/>
      <c r="D37" s="34"/>
      <c r="E37" s="13"/>
      <c r="F37" s="13"/>
      <c r="G37" s="34"/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A19" sqref="A18:L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34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6" t="s">
        <v>7</v>
      </c>
      <c r="J8" s="46"/>
      <c r="K8" s="46"/>
      <c r="L8" s="40" t="str">
        <f>'1'!M8</f>
        <v>FEB - JUL 2023</v>
      </c>
      <c r="M8" s="40"/>
      <c r="N8" s="40"/>
    </row>
    <row r="10" spans="1:14" x14ac:dyDescent="0.2">
      <c r="A10" s="4" t="s">
        <v>8</v>
      </c>
      <c r="B10" s="40" t="str">
        <f>'1'!C10</f>
        <v>L.C. GUILLERMO MORALES CADENA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 t="str">
        <f>'1'!B14</f>
        <v>ADMINISTRACIÓN Y CONTABILIDAD</v>
      </c>
      <c r="B14" s="9"/>
      <c r="C14" s="9" t="str">
        <f>'1'!D14</f>
        <v>211A</v>
      </c>
      <c r="D14" s="9" t="str">
        <f>'1'!E14</f>
        <v>DIMEC</v>
      </c>
      <c r="E14" s="9">
        <f>'1'!F14</f>
        <v>20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ADMINISTRACIÓN Y CONTABILIDAD</v>
      </c>
      <c r="B15" s="9"/>
      <c r="C15" s="9" t="str">
        <f>'1'!D15</f>
        <v>211B</v>
      </c>
      <c r="D15" s="9" t="str">
        <f>'1'!E15</f>
        <v>DIMEC</v>
      </c>
      <c r="E15" s="9">
        <f>'1'!F15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'1'!B16</f>
        <v>INSTRUMENTOS DE PRESUPUESTACION EMPRESARIAL</v>
      </c>
      <c r="B16" s="9"/>
      <c r="C16" s="9" t="str">
        <f>'1'!D16</f>
        <v>407A</v>
      </c>
      <c r="D16" s="9" t="str">
        <f>'1'!E16</f>
        <v>DIGEM</v>
      </c>
      <c r="E16" s="9">
        <f>'1'!F16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INGENIERIA DE COSTOS</v>
      </c>
      <c r="B17" s="9"/>
      <c r="C17" s="9" t="str">
        <f>'1'!D17</f>
        <v>606A</v>
      </c>
      <c r="D17" s="9" t="str">
        <f>'1'!E17</f>
        <v>DIAMB</v>
      </c>
      <c r="E17" s="9">
        <f>'1'!F17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9"/>
      <c r="C34" s="39"/>
      <c r="D34" s="39"/>
      <c r="G34" s="40"/>
      <c r="H34" s="40"/>
      <c r="I34" s="40"/>
      <c r="J34" s="40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34" t="str">
        <f>B10</f>
        <v>L.C. GUILLERMO MORALES CADENA</v>
      </c>
      <c r="C37" s="34"/>
      <c r="D37" s="34"/>
      <c r="E37" s="13"/>
      <c r="F37" s="13"/>
      <c r="G37" s="34"/>
      <c r="H37" s="34"/>
      <c r="I37" s="34"/>
      <c r="J37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9" t="s">
        <v>2</v>
      </c>
      <c r="B6" s="49"/>
      <c r="C6" s="49"/>
      <c r="D6" s="49"/>
      <c r="E6" s="50" t="s">
        <v>35</v>
      </c>
      <c r="F6" s="50"/>
      <c r="G6" s="50"/>
      <c r="H6" s="5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29</v>
      </c>
      <c r="C8" s="40"/>
      <c r="D8" s="14" t="s">
        <v>5</v>
      </c>
      <c r="E8" s="20">
        <f>'1'!F8</f>
        <v>4</v>
      </c>
      <c r="F8"/>
      <c r="G8" s="4" t="s">
        <v>6</v>
      </c>
      <c r="H8" s="20">
        <f>'1'!I8</f>
        <v>3</v>
      </c>
      <c r="I8" s="46" t="s">
        <v>7</v>
      </c>
      <c r="J8" s="46"/>
      <c r="K8" s="46"/>
      <c r="L8" s="40" t="str">
        <f>'1'!M8</f>
        <v>FEB - JUL 2023</v>
      </c>
      <c r="M8" s="40"/>
      <c r="N8" s="40"/>
    </row>
    <row r="10" spans="1:14" x14ac:dyDescent="0.2">
      <c r="A10" s="4" t="s">
        <v>8</v>
      </c>
      <c r="B10" s="40" t="str">
        <f>'1'!C10</f>
        <v>L.C. GUILLERMO MORALES CADENA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7" t="s">
        <v>9</v>
      </c>
      <c r="B12" s="44" t="s">
        <v>10</v>
      </c>
      <c r="C12" s="44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41" t="s">
        <v>21</v>
      </c>
    </row>
    <row r="13" spans="1:14" x14ac:dyDescent="0.2">
      <c r="A13" s="48"/>
      <c r="B13" s="45"/>
      <c r="C13" s="45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42"/>
    </row>
    <row r="14" spans="1:14" s="11" customFormat="1" x14ac:dyDescent="0.2">
      <c r="A14" s="9" t="str">
        <f>'1'!B14</f>
        <v>ADMINISTRACIÓN Y CONTABILIDAD</v>
      </c>
      <c r="B14" s="9" t="s">
        <v>36</v>
      </c>
      <c r="C14" s="9" t="str">
        <f>'1'!D14</f>
        <v>211A</v>
      </c>
      <c r="D14" s="9" t="str">
        <f>'1'!E14</f>
        <v>DIMEC</v>
      </c>
      <c r="E14" s="9">
        <f>'1'!F14</f>
        <v>20</v>
      </c>
      <c r="F14" s="9">
        <v>7</v>
      </c>
      <c r="G14" s="9">
        <v>1</v>
      </c>
      <c r="H14" s="10">
        <f>(F14+G14)/E14</f>
        <v>0.4</v>
      </c>
      <c r="I14" s="9">
        <f t="shared" ref="I14:I27" si="0">(E14-SUM(F14:G14))-K14</f>
        <v>11</v>
      </c>
      <c r="J14" s="10">
        <f t="shared" ref="J14:J27" si="1">I14/E14</f>
        <v>0.55000000000000004</v>
      </c>
      <c r="K14" s="9">
        <v>1</v>
      </c>
      <c r="L14" s="10">
        <f t="shared" ref="L14:L27" si="2">K14/E14</f>
        <v>0.05</v>
      </c>
      <c r="M14" s="9">
        <v>80</v>
      </c>
      <c r="N14" s="15">
        <v>0.89</v>
      </c>
    </row>
    <row r="15" spans="1:14" s="11" customFormat="1" x14ac:dyDescent="0.2">
      <c r="A15" s="9" t="str">
        <f>'1'!B15</f>
        <v>ADMINISTRACIÓN Y CONTABILIDAD</v>
      </c>
      <c r="B15" s="9" t="s">
        <v>36</v>
      </c>
      <c r="C15" s="9" t="str">
        <f>'1'!D15</f>
        <v>211B</v>
      </c>
      <c r="D15" s="9" t="str">
        <f>'1'!E15</f>
        <v>DIMEC</v>
      </c>
      <c r="E15" s="9">
        <f>'1'!F15</f>
        <v>22</v>
      </c>
      <c r="F15" s="9">
        <v>17</v>
      </c>
      <c r="G15" s="9">
        <v>0</v>
      </c>
      <c r="H15" s="10">
        <f t="shared" ref="H15" si="3">(F15+G15)/E15</f>
        <v>0.77272727272727271</v>
      </c>
      <c r="I15" s="9">
        <f t="shared" si="0"/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ht="25.5" x14ac:dyDescent="0.2">
      <c r="A16" s="9" t="str">
        <f>'1'!B16</f>
        <v>INSTRUMENTOS DE PRESUPUESTACION EMPRESARIAL</v>
      </c>
      <c r="B16" s="9" t="s">
        <v>36</v>
      </c>
      <c r="C16" s="9" t="str">
        <f>'1'!D16</f>
        <v>407A</v>
      </c>
      <c r="D16" s="9" t="str">
        <f>'1'!E16</f>
        <v>DIGEM</v>
      </c>
      <c r="E16" s="9">
        <f>'1'!F16</f>
        <v>27</v>
      </c>
      <c r="F16" s="9">
        <v>28</v>
      </c>
      <c r="G16" s="9">
        <v>0</v>
      </c>
      <c r="H16" s="10">
        <f t="shared" ref="H16:H17" si="4">(F16+G16)/E16</f>
        <v>1.037037037037037</v>
      </c>
      <c r="I16" s="9">
        <f t="shared" ref="I16:I17" si="5">(E16-SUM(F16:G16))-K16</f>
        <v>-2</v>
      </c>
      <c r="J16" s="10">
        <f t="shared" ref="J16:J17" si="6">I16/E16</f>
        <v>-7.407407407407407E-2</v>
      </c>
      <c r="K16" s="9">
        <v>1</v>
      </c>
      <c r="L16" s="10">
        <f t="shared" ref="L16:L17" si="7">K16/E16</f>
        <v>3.7037037037037035E-2</v>
      </c>
      <c r="M16" s="9">
        <v>100</v>
      </c>
      <c r="N16" s="15">
        <v>1</v>
      </c>
    </row>
    <row r="17" spans="1:14" s="11" customFormat="1" x14ac:dyDescent="0.2">
      <c r="A17" s="9" t="str">
        <f>'1'!B17</f>
        <v>INGENIERIA DE COSTOS</v>
      </c>
      <c r="B17" s="9" t="s">
        <v>36</v>
      </c>
      <c r="C17" s="9" t="str">
        <f>'1'!D17</f>
        <v>606A</v>
      </c>
      <c r="D17" s="9" t="str">
        <f>'1'!E17</f>
        <v>DIAMB</v>
      </c>
      <c r="E17" s="9">
        <f>'1'!F17</f>
        <v>19</v>
      </c>
      <c r="F17" s="23">
        <v>18</v>
      </c>
      <c r="G17" s="9">
        <v>0</v>
      </c>
      <c r="H17" s="10">
        <f t="shared" si="4"/>
        <v>0.94736842105263153</v>
      </c>
      <c r="I17" s="9">
        <f t="shared" si="5"/>
        <v>-1</v>
      </c>
      <c r="J17" s="10">
        <f t="shared" si="6"/>
        <v>-5.2631578947368418E-2</v>
      </c>
      <c r="K17" s="9">
        <v>2</v>
      </c>
      <c r="L17" s="10">
        <f t="shared" si="7"/>
        <v>0.10526315789473684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23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23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88</v>
      </c>
      <c r="F27" s="17">
        <f>SUM(F14:F26)</f>
        <v>70</v>
      </c>
      <c r="G27" s="17">
        <f>SUM(G14:G26)</f>
        <v>1</v>
      </c>
      <c r="H27" s="18">
        <f>SUM(F27:G27)/E27</f>
        <v>0.80681818181818177</v>
      </c>
      <c r="I27" s="17">
        <f t="shared" si="0"/>
        <v>13</v>
      </c>
      <c r="J27" s="18">
        <f t="shared" si="1"/>
        <v>0.14772727272727273</v>
      </c>
      <c r="K27" s="17">
        <f>SUM(K14:K26)</f>
        <v>4</v>
      </c>
      <c r="L27" s="18">
        <f t="shared" si="2"/>
        <v>4.5454545454545456E-2</v>
      </c>
      <c r="M27" s="17">
        <f>AVERAGE(M14:M26)</f>
        <v>95</v>
      </c>
      <c r="N27" s="19">
        <f>AVERAGE(N14:N26)</f>
        <v>0.97250000000000003</v>
      </c>
    </row>
    <row r="29" spans="1:14" ht="120" customHeight="1" x14ac:dyDescent="0.2">
      <c r="A29" s="43" t="s">
        <v>26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38" t="s">
        <v>28</v>
      </c>
      <c r="H32" s="38"/>
      <c r="I32" s="38"/>
      <c r="J32" s="38"/>
    </row>
    <row r="33" spans="1:10" ht="62.25" customHeight="1" x14ac:dyDescent="0.2">
      <c r="B33" s="39"/>
      <c r="C33" s="39"/>
      <c r="D33" s="39"/>
      <c r="G33" s="40"/>
      <c r="H33" s="40"/>
      <c r="I33" s="40"/>
      <c r="J33" s="40"/>
    </row>
    <row r="34" spans="1:10" hidden="1" x14ac:dyDescent="0.2">
      <c r="A34" s="33" t="e">
        <v>#REF!</v>
      </c>
      <c r="B34" s="33"/>
      <c r="C34" s="6"/>
      <c r="E34" s="33"/>
      <c r="F34" s="33"/>
      <c r="G34" s="33"/>
      <c r="H34" s="33"/>
    </row>
    <row r="35" spans="1:10" hidden="1" x14ac:dyDescent="0.2"/>
    <row r="36" spans="1:10" ht="45" customHeight="1" x14ac:dyDescent="0.2">
      <c r="B36" s="34" t="str">
        <f>B10</f>
        <v>L.C. GUILLERMO MORALES CADENA</v>
      </c>
      <c r="C36" s="34"/>
      <c r="D36" s="34"/>
      <c r="E36" s="13"/>
      <c r="F36" s="13"/>
      <c r="G36" s="34" t="e">
        <f>'1'!H37:K37</f>
        <v>#VALUE!</v>
      </c>
      <c r="H36" s="34"/>
      <c r="I36" s="34"/>
      <c r="J36" s="3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Privado</cp:lastModifiedBy>
  <cp:revision/>
  <cp:lastPrinted>2022-11-03T04:51:43Z</cp:lastPrinted>
  <dcterms:created xsi:type="dcterms:W3CDTF">2021-11-22T14:45:25Z</dcterms:created>
  <dcterms:modified xsi:type="dcterms:W3CDTF">2023-06-01T03:21:30Z</dcterms:modified>
  <cp:category/>
  <cp:contentStatus/>
</cp:coreProperties>
</file>