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21CCAEB0-37E9-4C07-B3C0-CC89C8A24C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" l="1"/>
  <c r="N36" i="5"/>
  <c r="M36" i="5"/>
  <c r="L36" i="5"/>
  <c r="N32" i="4"/>
  <c r="M32" i="4"/>
  <c r="L32" i="4"/>
  <c r="K32" i="4"/>
  <c r="N49" i="3"/>
  <c r="N46" i="3"/>
  <c r="M46" i="3"/>
  <c r="L46" i="3"/>
  <c r="N36" i="1"/>
  <c r="M36" i="1"/>
  <c r="L36" i="1"/>
  <c r="M34" i="1"/>
  <c r="M33" i="1"/>
  <c r="N34" i="1"/>
  <c r="N33" i="1"/>
  <c r="N32" i="1"/>
  <c r="N31" i="1"/>
  <c r="N30" i="1"/>
  <c r="M30" i="1"/>
  <c r="N29" i="1"/>
  <c r="M29" i="1"/>
  <c r="M49" i="3"/>
  <c r="L43" i="3"/>
  <c r="M43" i="3"/>
  <c r="N43" i="3"/>
  <c r="N42" i="3"/>
  <c r="M42" i="3"/>
  <c r="L35" i="4"/>
  <c r="M35" i="4"/>
  <c r="N35" i="4"/>
  <c r="L29" i="4"/>
  <c r="M29" i="4"/>
  <c r="N29" i="4"/>
  <c r="N28" i="4"/>
  <c r="M28" i="4"/>
  <c r="N33" i="5"/>
  <c r="M33" i="5"/>
  <c r="N32" i="5"/>
  <c r="M32" i="5"/>
  <c r="O8" i="3" l="1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N12" i="1"/>
  <c r="N13" i="1"/>
  <c r="N14" i="1"/>
  <c r="N15" i="1"/>
  <c r="N17" i="1"/>
  <c r="N11" i="4"/>
  <c r="N14" i="4"/>
  <c r="N16" i="4"/>
  <c r="N17" i="4"/>
  <c r="N24" i="4"/>
  <c r="M39" i="5"/>
  <c r="M35" i="5"/>
  <c r="M34" i="5"/>
  <c r="M45" i="3"/>
  <c r="M44" i="3"/>
  <c r="K33" i="5" l="1"/>
  <c r="L33" i="5"/>
  <c r="L32" i="5"/>
  <c r="L28" i="4"/>
  <c r="K29" i="4"/>
  <c r="K43" i="3"/>
  <c r="K45" i="3"/>
  <c r="L30" i="1"/>
  <c r="K30" i="1"/>
  <c r="K31" i="1"/>
  <c r="L29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K32" i="5"/>
  <c r="L42" i="3"/>
  <c r="L45" i="3"/>
  <c r="O8" i="5" l="1"/>
  <c r="O9" i="5"/>
  <c r="O11" i="5"/>
  <c r="K9" i="5" l="1"/>
  <c r="L35" i="5"/>
  <c r="L34" i="5"/>
  <c r="K35" i="5"/>
  <c r="K34" i="5"/>
  <c r="L44" i="3"/>
  <c r="L31" i="4"/>
  <c r="L30" i="4"/>
  <c r="L31" i="1"/>
  <c r="L33" i="1"/>
  <c r="L32" i="1"/>
  <c r="K33" i="1"/>
  <c r="K32" i="1"/>
  <c r="K29" i="1"/>
  <c r="K36" i="5"/>
  <c r="K46" i="3"/>
  <c r="K42" i="3"/>
  <c r="K31" i="4"/>
  <c r="K28" i="4"/>
  <c r="K30" i="4"/>
  <c r="K44" i="3"/>
  <c r="O17" i="4"/>
  <c r="L34" i="1" l="1"/>
  <c r="K37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35" i="5"/>
  <c r="N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5" i="3"/>
  <c r="N44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N47" i="3" l="1"/>
  <c r="M47" i="3"/>
  <c r="M37" i="5"/>
  <c r="L37" i="5"/>
  <c r="L38" i="5"/>
  <c r="O36" i="5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2" i="1"/>
  <c r="M31" i="1"/>
  <c r="O37" i="5" l="1"/>
  <c r="O38" i="5"/>
  <c r="O34" i="4"/>
  <c r="O33" i="4"/>
  <c r="O48" i="3"/>
  <c r="O47" i="3"/>
  <c r="L35" i="1"/>
  <c r="M35" i="1"/>
  <c r="N35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<sst xmlns="http://schemas.openxmlformats.org/spreadsheetml/2006/main" count="452" uniqueCount="202">
  <si>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</si>
  <si>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</si>
  <si>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</si>
  <si>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</si>
  <si>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</si>
  <si>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</si>
  <si>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</si>
  <si>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</si>
  <si>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</si>
  <si>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</si>
  <si>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</si>
  <si>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</si>
  <si>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</si>
  <si>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</si>
  <si>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</si>
  <si>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</si>
  <si>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</si>
  <si>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</si>
  <si>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</si>
  <si>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</si>
  <si>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</si>
  <si>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</si>
  <si>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</si>
  <si>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</si>
  <si>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</si>
  <si>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</si>
  <si>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</si>
  <si>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</si>
  <si>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</si>
  <si>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</si>
  <si>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</si>
  <si>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</si>
  <si>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</si>
  <si>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</si>
  <si>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</si>
  <si>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</si>
  <si>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</si>
  <si>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</si>
  <si>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</si>
  <si>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</si>
  <si>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</si>
  <si>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</si>
  <si>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</si>
  <si>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</si>
  <si>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</si>
  <si>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</si>
  <si>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</si>
  <si>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</si>
  <si>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</si>
  <si>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</si>
  <si>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</si>
  <si>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</si>
  <si>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</si>
  <si>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</si>
  <si>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</si>
  <si>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</si>
  <si>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</si>
  <si>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</si>
  <si>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</si>
  <si>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</si>
  <si>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</si>
  <si>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</si>
  <si>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</si>
  <si>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</si>
  <si>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</si>
  <si>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</si>
  <si>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</si>
  <si>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</si>
  <si>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</si>
  <si>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</si>
  <si>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</si>
  <si>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</si>
  <si>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</si>
  <si>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</si>
  <si>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</si>
  <si>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</si>
  <si>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</si>
  <si>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</si>
  <si>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</si>
  <si>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</si>
  <si>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</si>
  <si>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</si>
  <si>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</si>
  <si>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</si>
  <si>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</si>
  <si>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</si>
  <si>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</si>
  <si>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</si>
  <si>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</si>
  <si>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</si>
  <si>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</si>
  <si>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</si>
  <si>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</si>
  <si>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</si>
  <si>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</si>
  <si>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</si>
  <si>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</si>
  <si>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</si>
  <si>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</si>
  <si>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</si>
  <si>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</si>
  <si>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</si>
  <si>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</si>
  <si>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</si>
  <si>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</si>
  <si>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</si>
  <si>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</si>
  <si>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</si>
  <si>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</si>
  <si>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</si>
  <si>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</si>
  <si>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</si>
  <si>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</si>
  <si>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</si>
  <si>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</si>
  <si>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</si>
  <si>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</si>
  <si>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</si>
  <si>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</si>
  <si>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</si>
  <si>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</si>
  <si>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</si>
  <si>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</si>
  <si>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</si>
  <si>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</si>
  <si>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</si>
  <si>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</si>
  <si>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</si>
  <si>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</si>
  <si>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</si>
  <si>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</si>
  <si>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</si>
  <si>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</si>
  <si>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</si>
  <si>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</si>
  <si>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</si>
  <si>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</si>
  <si>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</si>
  <si>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</si>
  <si>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</si>
  <si>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</si>
  <si>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</si>
  <si>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</si>
  <si>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</si>
  <si>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</si>
  <si>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</si>
  <si>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</si>
  <si>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</si>
  <si>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</si>
  <si>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</si>
  <si>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</si>
  <si>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</si>
  <si>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</si>
  <si>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</si>
  <si>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</si>
  <si>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</si>
  <si>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</si>
  <si>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</si>
  <si>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</si>
  <si>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</si>
  <si>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</si>
  <si>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</si>
  <si>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</si>
  <si>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</si>
  <si>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</si>
  <si>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</si>
  <si>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</si>
  <si>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</si>
  <si>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</si>
  <si>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</si>
  <si>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</si>
  <si>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</si>
  <si>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</si>
  <si>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</si>
  <si>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</si>
  <si>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</si>
  <si>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</si>
  <si>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</si>
  <si>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</si>
  <si>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</si>
  <si>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</si>
  <si>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</si>
  <si>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</si>
  <si>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</si>
  <si>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</si>
  <si>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</si>
  <si>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</si>
  <si>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</si>
  <si>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</si>
  <si>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</si>
  <si>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</si>
  <si>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</si>
  <si>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</si>
  <si>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</si>
  <si>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</si>
  <si>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</si>
  <si>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</si>
  <si>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</si>
  <si>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</si>
  <si>
    <t>MORENO CHAGALA KEVIN ALBERTO</t>
  </si>
  <si>
    <t>CALCULO INTEGRAL</t>
  </si>
  <si>
    <t xml:space="preserve">Muñoz Delgado Danna Elideth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</si>
</sst>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4" fillId="0" borderId="2" xfId="0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5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1" fontId="20" fillId="3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3" borderId="2" xfId="0" applyFont="1" applyFill="1" applyBorder="1"/>
    <xf numFmtId="0" fontId="23" fillId="0" borderId="2" xfId="0" applyFont="1" applyBorder="1"/>
    <xf numFmtId="0" fontId="21" fillId="0" borderId="2" xfId="0" applyFont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1" fontId="25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21" fillId="0" borderId="0" xfId="0" applyFont="1"/>
    <xf numFmtId="0" fontId="21" fillId="3" borderId="2" xfId="0" applyFont="1" applyFill="1" applyBorder="1" applyAlignment="1">
      <alignment horizontal="center"/>
    </xf>
    <xf numFmtId="0" fontId="21" fillId="0" borderId="2" xfId="0" applyFont="1" applyBorder="1"/>
    <xf numFmtId="1" fontId="23" fillId="3" borderId="2" xfId="0" applyNumberFormat="1" applyFont="1" applyFill="1" applyBorder="1" applyAlignment="1">
      <alignment horizontal="center"/>
    </xf>
    <xf numFmtId="0" fontId="2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zoomScale="80" zoomScaleNormal="80" workbookViewId="0">
      <selection activeCell="O3" sqref="O3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54" t="s">
        <v>184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9"/>
      <c r="P1" s="2"/>
    </row>
    <row r="2" spans="3:16" ht="18.75" x14ac:dyDescent="0.3">
      <c r="C2" s="20"/>
      <c r="D2" s="54" t="s">
        <v>185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21"/>
      <c r="P2" s="1"/>
    </row>
    <row r="3" spans="3:16" ht="18.75" x14ac:dyDescent="0.3">
      <c r="C3" s="20"/>
      <c r="D3" s="20" t="s">
        <v>0</v>
      </c>
      <c r="E3" s="67" t="s">
        <v>21</v>
      </c>
      <c r="F3" s="67"/>
      <c r="G3" s="67"/>
      <c r="H3" s="67"/>
      <c r="I3" s="20"/>
      <c r="J3" s="20" t="s">
        <v>1</v>
      </c>
      <c r="K3" s="61" t="s">
        <v>22</v>
      </c>
      <c r="L3" s="61"/>
      <c r="M3" s="20"/>
      <c r="N3" s="20" t="s">
        <v>2</v>
      </c>
      <c r="O3" s="30">
        <v>45100</v>
      </c>
    </row>
    <row r="4" spans="3:16" ht="6.75" customHeight="1" x14ac:dyDescent="0.3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6" ht="18.75" x14ac:dyDescent="0.3">
      <c r="C5" s="20"/>
      <c r="D5" s="20" t="s">
        <v>3</v>
      </c>
      <c r="E5" s="61" t="s">
        <v>130</v>
      </c>
      <c r="F5" s="61"/>
      <c r="G5" s="61"/>
      <c r="H5" s="61"/>
      <c r="I5" s="20"/>
      <c r="J5" s="58" t="s">
        <v>19</v>
      </c>
      <c r="K5" s="58"/>
      <c r="L5" s="22" t="s">
        <v>23</v>
      </c>
      <c r="M5" s="22"/>
      <c r="N5" s="22"/>
      <c r="O5" s="22"/>
    </row>
    <row r="6" spans="3:16" ht="11.25" customHeight="1" x14ac:dyDescent="0.3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3:16" ht="18.75" x14ac:dyDescent="0.3">
      <c r="C7" s="23" t="s">
        <v>4</v>
      </c>
      <c r="D7" s="23" t="s">
        <v>6</v>
      </c>
      <c r="E7" s="59" t="s">
        <v>5</v>
      </c>
      <c r="F7" s="59"/>
      <c r="G7" s="59"/>
      <c r="H7" s="59"/>
      <c r="I7" s="59"/>
      <c r="J7" s="59"/>
      <c r="K7" s="24" t="s">
        <v>7</v>
      </c>
      <c r="L7" s="24" t="s">
        <v>10</v>
      </c>
      <c r="M7" s="24" t="s">
        <v>11</v>
      </c>
      <c r="N7" s="24" t="s">
        <v>12</v>
      </c>
      <c r="O7" s="25" t="s">
        <v>20</v>
      </c>
    </row>
    <row r="8" spans="3:16" ht="18.75" x14ac:dyDescent="0.3">
      <c r="C8" s="24">
        <v>1</v>
      </c>
      <c r="D8" s="23" t="s">
        <v>111</v>
      </c>
      <c r="E8" s="94" t="s">
        <v>108</v>
      </c>
      <c r="F8" s="95"/>
      <c r="G8" s="95"/>
      <c r="H8" s="95"/>
      <c r="I8" s="95"/>
      <c r="J8" s="96"/>
      <c r="K8" s="40">
        <v>0</v>
      </c>
      <c r="L8" s="40">
        <v>0</v>
      </c>
      <c r="M8" s="40">
        <v>0</v>
      </c>
      <c r="N8" s="40">
        <v>0</v>
      </c>
      <c r="O8" s="42">
        <v>0</v>
      </c>
    </row>
    <row r="9" spans="3:16" ht="18.75" x14ac:dyDescent="0.3">
      <c r="C9" s="24">
        <f>C8+1</f>
        <v>2</v>
      </c>
      <c r="D9" s="23" t="s">
        <v>112</v>
      </c>
      <c r="E9" s="94" t="s">
        <v>27</v>
      </c>
      <c r="F9" s="95"/>
      <c r="G9" s="95"/>
      <c r="H9" s="95"/>
      <c r="I9" s="95"/>
      <c r="J9" s="96"/>
      <c r="K9" s="40">
        <v>0</v>
      </c>
      <c r="L9" s="40">
        <v>0</v>
      </c>
      <c r="M9" s="40">
        <v>70</v>
      </c>
      <c r="N9" s="40">
        <v>78</v>
      </c>
      <c r="O9" s="42">
        <f t="shared" ref="O8:O26" si="0">SUM(K9:N9)/4</f>
        <v>37</v>
      </c>
    </row>
    <row r="10" spans="3:16" ht="18.75" x14ac:dyDescent="0.3">
      <c r="C10" s="24">
        <f t="shared" ref="C10:C12" si="1">C9+1</f>
        <v>3</v>
      </c>
      <c r="D10" s="23" t="s">
        <v>113</v>
      </c>
      <c r="E10" s="94" t="s">
        <v>26</v>
      </c>
      <c r="F10" s="95"/>
      <c r="G10" s="95"/>
      <c r="H10" s="95"/>
      <c r="I10" s="95"/>
      <c r="J10" s="96"/>
      <c r="K10" s="40">
        <v>0</v>
      </c>
      <c r="L10" s="40">
        <v>0</v>
      </c>
      <c r="M10" s="40">
        <v>0</v>
      </c>
      <c r="N10" s="40">
        <v>0</v>
      </c>
      <c r="O10" s="42">
        <f t="shared" si="0"/>
        <v>0</v>
      </c>
    </row>
    <row r="11" spans="3:16" ht="18.75" x14ac:dyDescent="0.3">
      <c r="C11" s="24">
        <f t="shared" si="1"/>
        <v>4</v>
      </c>
      <c r="D11" s="23" t="s">
        <v>114</v>
      </c>
      <c r="E11" s="94" t="s">
        <v>34</v>
      </c>
      <c r="F11" s="95"/>
      <c r="G11" s="95"/>
      <c r="H11" s="95"/>
      <c r="I11" s="95"/>
      <c r="J11" s="96"/>
      <c r="K11" s="40">
        <v>75</v>
      </c>
      <c r="L11" s="40">
        <v>80</v>
      </c>
      <c r="M11" s="40">
        <v>90</v>
      </c>
      <c r="N11" s="40">
        <v>88</v>
      </c>
      <c r="O11" s="42">
        <f t="shared" si="0"/>
        <v>83.25</v>
      </c>
    </row>
    <row r="12" spans="3:16" ht="18.75" x14ac:dyDescent="0.3">
      <c r="C12" s="24">
        <f t="shared" si="1"/>
        <v>5</v>
      </c>
      <c r="D12" s="23" t="s">
        <v>115</v>
      </c>
      <c r="E12" s="94" t="s">
        <v>32</v>
      </c>
      <c r="F12" s="95"/>
      <c r="G12" s="95"/>
      <c r="H12" s="95"/>
      <c r="I12" s="95"/>
      <c r="J12" s="96"/>
      <c r="K12" s="40">
        <v>0</v>
      </c>
      <c r="L12" s="40">
        <v>0</v>
      </c>
      <c r="M12" s="40">
        <v>0</v>
      </c>
      <c r="N12" s="40">
        <f t="shared" ref="N12:N17" si="2">(K12+L12+M12)/3</f>
        <v>0</v>
      </c>
      <c r="O12" s="42">
        <f t="shared" si="0"/>
        <v>0</v>
      </c>
    </row>
    <row r="13" spans="3:16" ht="18.75" x14ac:dyDescent="0.3">
      <c r="C13" s="24">
        <f t="shared" ref="C13:C25" si="3">C12+1</f>
        <v>6</v>
      </c>
      <c r="D13" s="23" t="s">
        <v>116</v>
      </c>
      <c r="E13" s="94" t="s">
        <v>30</v>
      </c>
      <c r="F13" s="95"/>
      <c r="G13" s="95"/>
      <c r="H13" s="95"/>
      <c r="I13" s="95"/>
      <c r="J13" s="96"/>
      <c r="K13" s="40">
        <v>0</v>
      </c>
      <c r="L13" s="40">
        <v>0</v>
      </c>
      <c r="M13" s="40">
        <v>0</v>
      </c>
      <c r="N13" s="40">
        <f t="shared" si="2"/>
        <v>0</v>
      </c>
      <c r="O13" s="42">
        <f t="shared" si="0"/>
        <v>0</v>
      </c>
    </row>
    <row r="14" spans="3:16" ht="18.75" x14ac:dyDescent="0.3">
      <c r="C14" s="24">
        <f t="shared" si="3"/>
        <v>7</v>
      </c>
      <c r="D14" s="23" t="s">
        <v>117</v>
      </c>
      <c r="E14" s="94" t="s">
        <v>109</v>
      </c>
      <c r="F14" s="95"/>
      <c r="G14" s="95"/>
      <c r="H14" s="95"/>
      <c r="I14" s="95"/>
      <c r="J14" s="96"/>
      <c r="K14" s="40">
        <v>0</v>
      </c>
      <c r="L14" s="40">
        <v>0</v>
      </c>
      <c r="M14" s="40">
        <v>0</v>
      </c>
      <c r="N14" s="40">
        <f t="shared" si="2"/>
        <v>0</v>
      </c>
      <c r="O14" s="42">
        <f t="shared" si="0"/>
        <v>0</v>
      </c>
    </row>
    <row r="15" spans="3:16" ht="18.75" x14ac:dyDescent="0.3">
      <c r="C15" s="24">
        <f t="shared" si="3"/>
        <v>8</v>
      </c>
      <c r="D15" s="23" t="s">
        <v>118</v>
      </c>
      <c r="E15" s="94" t="s">
        <v>28</v>
      </c>
      <c r="F15" s="95"/>
      <c r="G15" s="95"/>
      <c r="H15" s="95"/>
      <c r="I15" s="95"/>
      <c r="J15" s="96"/>
      <c r="K15" s="40">
        <v>0</v>
      </c>
      <c r="L15" s="40">
        <v>0</v>
      </c>
      <c r="M15" s="40">
        <v>0</v>
      </c>
      <c r="N15" s="40">
        <f t="shared" si="2"/>
        <v>0</v>
      </c>
      <c r="O15" s="42">
        <f t="shared" si="0"/>
        <v>0</v>
      </c>
    </row>
    <row r="16" spans="3:16" ht="18.75" x14ac:dyDescent="0.3">
      <c r="C16" s="24">
        <f t="shared" si="3"/>
        <v>9</v>
      </c>
      <c r="D16" s="23" t="s">
        <v>119</v>
      </c>
      <c r="E16" s="94" t="s">
        <v>29</v>
      </c>
      <c r="F16" s="95"/>
      <c r="G16" s="95"/>
      <c r="H16" s="95"/>
      <c r="I16" s="95"/>
      <c r="J16" s="96"/>
      <c r="K16" s="40">
        <v>0</v>
      </c>
      <c r="L16" s="40">
        <v>0</v>
      </c>
      <c r="M16" s="40">
        <v>70</v>
      </c>
      <c r="N16" s="40">
        <v>0</v>
      </c>
      <c r="O16" s="42">
        <f t="shared" si="0"/>
        <v>17.5</v>
      </c>
    </row>
    <row r="17" spans="3:15" ht="18.75" x14ac:dyDescent="0.3">
      <c r="C17" s="24">
        <f t="shared" si="3"/>
        <v>10</v>
      </c>
      <c r="D17" s="23" t="s">
        <v>120</v>
      </c>
      <c r="E17" s="94" t="s">
        <v>199</v>
      </c>
      <c r="F17" s="95"/>
      <c r="G17" s="95"/>
      <c r="H17" s="95"/>
      <c r="I17" s="95"/>
      <c r="J17" s="96"/>
      <c r="K17" s="40">
        <v>0</v>
      </c>
      <c r="L17" s="40">
        <v>0</v>
      </c>
      <c r="M17" s="40">
        <v>0</v>
      </c>
      <c r="N17" s="40">
        <f t="shared" si="2"/>
        <v>0</v>
      </c>
      <c r="O17" s="42">
        <f t="shared" si="0"/>
        <v>0</v>
      </c>
    </row>
    <row r="18" spans="3:15" ht="18.75" x14ac:dyDescent="0.3">
      <c r="C18" s="24">
        <f t="shared" si="3"/>
        <v>11</v>
      </c>
      <c r="D18" s="23" t="s">
        <v>121</v>
      </c>
      <c r="E18" s="94" t="s">
        <v>35</v>
      </c>
      <c r="F18" s="95"/>
      <c r="G18" s="95"/>
      <c r="H18" s="95"/>
      <c r="I18" s="95"/>
      <c r="J18" s="96"/>
      <c r="K18" s="40">
        <v>75</v>
      </c>
      <c r="L18" s="40">
        <v>85</v>
      </c>
      <c r="M18" s="40">
        <v>90</v>
      </c>
      <c r="N18" s="40">
        <v>88</v>
      </c>
      <c r="O18" s="42">
        <f t="shared" si="0"/>
        <v>84.5</v>
      </c>
    </row>
    <row r="19" spans="3:15" ht="18.75" x14ac:dyDescent="0.3">
      <c r="C19" s="24">
        <f t="shared" si="3"/>
        <v>12</v>
      </c>
      <c r="D19" s="23" t="s">
        <v>122</v>
      </c>
      <c r="E19" s="94" t="s">
        <v>24</v>
      </c>
      <c r="F19" s="95"/>
      <c r="G19" s="95"/>
      <c r="H19" s="95"/>
      <c r="I19" s="95"/>
      <c r="J19" s="96"/>
      <c r="K19" s="40">
        <v>81</v>
      </c>
      <c r="L19" s="40">
        <v>86</v>
      </c>
      <c r="M19" s="40">
        <v>90</v>
      </c>
      <c r="N19" s="40">
        <v>80</v>
      </c>
      <c r="O19" s="42">
        <f t="shared" si="0"/>
        <v>84.25</v>
      </c>
    </row>
    <row r="20" spans="3:15" ht="18.75" x14ac:dyDescent="0.3">
      <c r="C20" s="24">
        <f t="shared" si="3"/>
        <v>13</v>
      </c>
      <c r="D20" s="23" t="s">
        <v>123</v>
      </c>
      <c r="E20" s="94" t="s">
        <v>36</v>
      </c>
      <c r="F20" s="95"/>
      <c r="G20" s="95"/>
      <c r="H20" s="95"/>
      <c r="I20" s="95"/>
      <c r="J20" s="96"/>
      <c r="K20" s="40">
        <v>75</v>
      </c>
      <c r="L20" s="40">
        <v>80</v>
      </c>
      <c r="M20" s="40">
        <v>80</v>
      </c>
      <c r="N20" s="40">
        <v>80</v>
      </c>
      <c r="O20" s="42">
        <f t="shared" si="0"/>
        <v>78.75</v>
      </c>
    </row>
    <row r="21" spans="3:15" ht="18.75" x14ac:dyDescent="0.3">
      <c r="C21" s="24">
        <f t="shared" si="3"/>
        <v>14</v>
      </c>
      <c r="D21" s="23" t="s">
        <v>124</v>
      </c>
      <c r="E21" s="94" t="s">
        <v>31</v>
      </c>
      <c r="F21" s="95"/>
      <c r="G21" s="95"/>
      <c r="H21" s="95"/>
      <c r="I21" s="95"/>
      <c r="J21" s="96"/>
      <c r="K21" s="40">
        <v>80</v>
      </c>
      <c r="L21" s="40">
        <v>80</v>
      </c>
      <c r="M21" s="40">
        <v>90</v>
      </c>
      <c r="N21" s="40">
        <v>85</v>
      </c>
      <c r="O21" s="42">
        <f t="shared" si="0"/>
        <v>83.75</v>
      </c>
    </row>
    <row r="22" spans="3:15" ht="18.75" x14ac:dyDescent="0.3">
      <c r="C22" s="24">
        <f t="shared" si="3"/>
        <v>15</v>
      </c>
      <c r="D22" s="23" t="s">
        <v>125</v>
      </c>
      <c r="E22" s="94" t="s">
        <v>38</v>
      </c>
      <c r="F22" s="95"/>
      <c r="G22" s="95"/>
      <c r="H22" s="95"/>
      <c r="I22" s="95"/>
      <c r="J22" s="96"/>
      <c r="K22" s="40">
        <v>70</v>
      </c>
      <c r="L22" s="40">
        <v>72</v>
      </c>
      <c r="M22" s="40">
        <v>70</v>
      </c>
      <c r="N22" s="40">
        <v>80</v>
      </c>
      <c r="O22" s="42">
        <f t="shared" si="0"/>
        <v>73</v>
      </c>
    </row>
    <row r="23" spans="3:15" ht="18.75" x14ac:dyDescent="0.3">
      <c r="C23" s="24">
        <f t="shared" si="3"/>
        <v>16</v>
      </c>
      <c r="D23" s="23" t="s">
        <v>126</v>
      </c>
      <c r="E23" s="94" t="s">
        <v>33</v>
      </c>
      <c r="F23" s="95"/>
      <c r="G23" s="95"/>
      <c r="H23" s="95"/>
      <c r="I23" s="95"/>
      <c r="J23" s="96"/>
      <c r="K23" s="40">
        <v>0</v>
      </c>
      <c r="L23" s="40">
        <v>0</v>
      </c>
      <c r="M23" s="40">
        <v>70</v>
      </c>
      <c r="N23" s="40">
        <v>80</v>
      </c>
      <c r="O23" s="42">
        <f t="shared" si="0"/>
        <v>37.5</v>
      </c>
    </row>
    <row r="24" spans="3:15" ht="18.75" x14ac:dyDescent="0.3">
      <c r="C24" s="24">
        <f t="shared" si="3"/>
        <v>17</v>
      </c>
      <c r="D24" s="23" t="s">
        <v>127</v>
      </c>
      <c r="E24" s="94" t="s">
        <v>110</v>
      </c>
      <c r="F24" s="95"/>
      <c r="G24" s="95"/>
      <c r="H24" s="95"/>
      <c r="I24" s="95"/>
      <c r="J24" s="96"/>
      <c r="K24" s="40">
        <v>70</v>
      </c>
      <c r="L24" s="40">
        <v>70</v>
      </c>
      <c r="M24" s="40">
        <v>70</v>
      </c>
      <c r="N24" s="40">
        <v>80</v>
      </c>
      <c r="O24" s="42">
        <f t="shared" si="0"/>
        <v>72.5</v>
      </c>
    </row>
    <row r="25" spans="3:15" ht="18.75" x14ac:dyDescent="0.3">
      <c r="C25" s="24">
        <f t="shared" si="3"/>
        <v>18</v>
      </c>
      <c r="D25" s="23" t="s">
        <v>128</v>
      </c>
      <c r="E25" s="94" t="s">
        <v>25</v>
      </c>
      <c r="F25" s="95"/>
      <c r="G25" s="95"/>
      <c r="H25" s="95"/>
      <c r="I25" s="95"/>
      <c r="J25" s="96"/>
      <c r="K25" s="40">
        <v>0</v>
      </c>
      <c r="L25" s="40">
        <v>0</v>
      </c>
      <c r="M25" s="40">
        <v>70</v>
      </c>
      <c r="N25" s="40">
        <v>80</v>
      </c>
      <c r="O25" s="42">
        <f t="shared" si="0"/>
        <v>37.5</v>
      </c>
    </row>
    <row r="26" spans="3:15" ht="18.75" x14ac:dyDescent="0.3">
      <c r="C26" s="24">
        <v>19</v>
      </c>
      <c r="D26" s="23" t="s">
        <v>129</v>
      </c>
      <c r="E26" s="94" t="s">
        <v>37</v>
      </c>
      <c r="F26" s="95"/>
      <c r="G26" s="95"/>
      <c r="H26" s="95"/>
      <c r="I26" s="95"/>
      <c r="J26" s="96"/>
      <c r="K26" s="40">
        <v>80</v>
      </c>
      <c r="L26" s="40">
        <v>75</v>
      </c>
      <c r="M26" s="40">
        <v>80</v>
      </c>
      <c r="N26" s="40">
        <v>85</v>
      </c>
      <c r="O26" s="42">
        <f t="shared" si="0"/>
        <v>80</v>
      </c>
    </row>
    <row r="27" spans="3:15" ht="18.75" x14ac:dyDescent="0.3">
      <c r="C27" s="23"/>
      <c r="D27" s="20"/>
      <c r="E27" s="59"/>
      <c r="F27" s="59"/>
      <c r="G27" s="59"/>
      <c r="H27" s="59"/>
      <c r="I27" s="59"/>
      <c r="J27" s="59"/>
      <c r="K27" s="39"/>
      <c r="L27" s="40"/>
      <c r="M27" s="40"/>
      <c r="N27" s="40"/>
      <c r="O27" s="41"/>
    </row>
    <row r="28" spans="3:15" ht="18.75" x14ac:dyDescent="0.3">
      <c r="C28" s="23"/>
      <c r="D28" s="24"/>
      <c r="E28" s="60"/>
      <c r="F28" s="60"/>
      <c r="G28" s="60"/>
      <c r="H28" s="60"/>
      <c r="I28" s="60"/>
      <c r="J28" s="60"/>
      <c r="K28" s="49"/>
      <c r="L28" s="51"/>
      <c r="M28" s="51"/>
      <c r="N28" s="51"/>
      <c r="O28" s="111"/>
    </row>
    <row r="29" spans="3:15" ht="18.75" x14ac:dyDescent="0.3">
      <c r="C29" s="24"/>
      <c r="D29" s="24"/>
      <c r="E29" s="55" t="s">
        <v>197</v>
      </c>
      <c r="F29" s="56"/>
      <c r="G29" s="56"/>
      <c r="H29" s="56"/>
      <c r="I29" s="56"/>
      <c r="J29" s="57"/>
      <c r="K29" s="49">
        <f>SUM(K8:K26)/19</f>
        <v>31.894736842105264</v>
      </c>
      <c r="L29" s="51">
        <f>SUM(L8:L26)/19</f>
        <v>33.05263157894737</v>
      </c>
      <c r="M29" s="51">
        <f>SUM(M8:M26)/19</f>
        <v>49.473684210526315</v>
      </c>
      <c r="N29" s="51">
        <f>SUM(N8:N26)/19</f>
        <v>47.578947368421055</v>
      </c>
      <c r="O29" s="111"/>
    </row>
    <row r="30" spans="3:15" ht="18.75" x14ac:dyDescent="0.3">
      <c r="C30" s="24"/>
      <c r="D30" s="23"/>
      <c r="E30" s="55" t="s">
        <v>198</v>
      </c>
      <c r="F30" s="56"/>
      <c r="G30" s="56"/>
      <c r="H30" s="56"/>
      <c r="I30" s="56"/>
      <c r="J30" s="57"/>
      <c r="K30" s="52">
        <f>COUNTIF(K7:K26,"&gt;=26.84")</f>
        <v>8</v>
      </c>
      <c r="L30" s="44">
        <f>COUNTIF(L7:L26,"&gt;=29.36")</f>
        <v>8</v>
      </c>
      <c r="M30" s="44">
        <f>COUNTIF(M7:M26,"&gt;=41.9")</f>
        <v>12</v>
      </c>
      <c r="N30" s="44">
        <f>COUNTIF(N8:N26,"&gt;=47.58")</f>
        <v>11</v>
      </c>
      <c r="O30" s="111"/>
    </row>
    <row r="31" spans="3:15" ht="18.75" x14ac:dyDescent="0.3">
      <c r="C31" s="20"/>
      <c r="D31" s="58"/>
      <c r="E31" s="58"/>
      <c r="F31" s="21"/>
      <c r="G31" s="20"/>
      <c r="H31" s="20"/>
      <c r="I31" s="63" t="s">
        <v>16</v>
      </c>
      <c r="J31" s="63"/>
      <c r="K31" s="26">
        <f>COUNTIF(K8:K26,"&gt;=70")</f>
        <v>8</v>
      </c>
      <c r="L31" s="26">
        <f>COUNTIF(L8:L26,"&gt;=70")</f>
        <v>8</v>
      </c>
      <c r="M31" s="26">
        <f>COUNTIF(M8:M30,"&gt;=70")</f>
        <v>12</v>
      </c>
      <c r="N31" s="26">
        <f>COUNTIF(N8:N26,"&gt;=70")</f>
        <v>11</v>
      </c>
      <c r="O31" s="27">
        <f>COUNTIF(O8:O29,"&gt;=70")</f>
        <v>8</v>
      </c>
    </row>
    <row r="32" spans="3:15" ht="18.75" x14ac:dyDescent="0.3">
      <c r="C32" s="20"/>
      <c r="D32" s="58"/>
      <c r="E32" s="58"/>
      <c r="F32" s="18"/>
      <c r="G32" s="20"/>
      <c r="H32" s="20"/>
      <c r="I32" s="64" t="s">
        <v>17</v>
      </c>
      <c r="J32" s="64"/>
      <c r="K32" s="28">
        <f>COUNTIF(K8:K26,"&lt;70")</f>
        <v>11</v>
      </c>
      <c r="L32" s="28">
        <f>COUNTIF(L8:L26,"&lt;70")</f>
        <v>11</v>
      </c>
      <c r="M32" s="28">
        <f>COUNTIF(M8:M30,"&lt;70")</f>
        <v>9</v>
      </c>
      <c r="N32" s="28">
        <f>COUNTIF(N8:N26,"&lt;70")</f>
        <v>8</v>
      </c>
      <c r="O32" s="28">
        <f>COUNTIF(O8:O30,"&lt;70")</f>
        <v>11</v>
      </c>
    </row>
    <row r="33" spans="3:15" ht="18.75" x14ac:dyDescent="0.3">
      <c r="C33" s="20"/>
      <c r="D33" s="58"/>
      <c r="E33" s="58"/>
      <c r="F33" s="58"/>
      <c r="G33" s="20"/>
      <c r="H33" s="20"/>
      <c r="I33" s="64" t="s">
        <v>18</v>
      </c>
      <c r="J33" s="64"/>
      <c r="K33" s="28">
        <f>COUNT(K8:K26)</f>
        <v>19</v>
      </c>
      <c r="L33" s="28">
        <f>COUNT(L8:L26)</f>
        <v>19</v>
      </c>
      <c r="M33" s="28">
        <f>COUNT(M8:M26)</f>
        <v>19</v>
      </c>
      <c r="N33" s="28">
        <f>COUNT(N8:N26)</f>
        <v>19</v>
      </c>
      <c r="O33" s="28">
        <f>COUNT(O8:O30)</f>
        <v>19</v>
      </c>
    </row>
    <row r="34" spans="3:15" ht="18.75" x14ac:dyDescent="0.3">
      <c r="C34" s="20"/>
      <c r="D34" s="58"/>
      <c r="E34" s="58"/>
      <c r="F34" s="21"/>
      <c r="G34" s="20"/>
      <c r="H34" s="20"/>
      <c r="I34" s="65" t="s">
        <v>13</v>
      </c>
      <c r="J34" s="65"/>
      <c r="K34" s="29">
        <f>K31/K33</f>
        <v>0.42105263157894735</v>
      </c>
      <c r="L34" s="29">
        <f>L31/L33</f>
        <v>0.42105263157894735</v>
      </c>
      <c r="M34" s="29">
        <f>M31/M33</f>
        <v>0.63157894736842102</v>
      </c>
      <c r="N34" s="29">
        <f>N31/N33</f>
        <v>0.57894736842105265</v>
      </c>
      <c r="O34" s="29">
        <f t="shared" ref="M34:O34" si="4">O31/O33</f>
        <v>0.42105263157894735</v>
      </c>
    </row>
    <row r="35" spans="3:15" ht="18.75" x14ac:dyDescent="0.3">
      <c r="C35" s="20"/>
      <c r="D35" s="58"/>
      <c r="E35" s="58"/>
      <c r="F35" s="21"/>
      <c r="G35" s="20"/>
      <c r="H35" s="20"/>
      <c r="I35" s="65" t="s">
        <v>14</v>
      </c>
      <c r="J35" s="65"/>
      <c r="K35" s="29">
        <f>K32/K33</f>
        <v>0.57894736842105265</v>
      </c>
      <c r="L35" s="29">
        <f t="shared" ref="L35:O35" si="5">L32/L33</f>
        <v>0.57894736842105265</v>
      </c>
      <c r="M35" s="29">
        <f t="shared" si="5"/>
        <v>0.47368421052631576</v>
      </c>
      <c r="N35" s="29">
        <f t="shared" si="5"/>
        <v>0.42105263157894735</v>
      </c>
      <c r="O35" s="29">
        <f t="shared" si="5"/>
        <v>0.57894736842105265</v>
      </c>
    </row>
    <row r="36" spans="3:15" ht="18.75" x14ac:dyDescent="0.3">
      <c r="C36" s="20"/>
      <c r="D36" s="58"/>
      <c r="E36" s="58"/>
      <c r="F36" s="18"/>
      <c r="G36" s="20"/>
      <c r="H36" s="20"/>
      <c r="I36" s="20"/>
      <c r="J36" s="20"/>
      <c r="K36" s="112"/>
      <c r="L36" s="112">
        <f>(8*100)/19</f>
        <v>42.10526315789474</v>
      </c>
      <c r="M36" s="112">
        <f>(12*100)/19</f>
        <v>63.157894736842103</v>
      </c>
      <c r="N36" s="112">
        <f>(11*100)/19</f>
        <v>57.89473684210526</v>
      </c>
      <c r="O36" s="20"/>
    </row>
    <row r="37" spans="3:15" ht="18.75" x14ac:dyDescent="0.3">
      <c r="C37" s="20"/>
      <c r="D37" s="21"/>
      <c r="E37" s="21"/>
      <c r="F37" s="18"/>
      <c r="G37" s="20"/>
      <c r="H37" s="20"/>
      <c r="I37" s="20"/>
      <c r="J37" s="20"/>
      <c r="K37" s="20"/>
      <c r="L37" s="20"/>
      <c r="M37" s="20"/>
      <c r="N37" s="20"/>
      <c r="O37" s="20"/>
    </row>
    <row r="38" spans="3:15" ht="18.75" x14ac:dyDescent="0.3">
      <c r="C38" s="20"/>
      <c r="D38" s="20"/>
      <c r="E38" s="20"/>
      <c r="F38" s="20"/>
      <c r="G38" s="20"/>
      <c r="H38" s="20"/>
      <c r="I38" s="20"/>
      <c r="J38" s="20"/>
      <c r="K38" s="66"/>
      <c r="L38" s="66"/>
      <c r="M38" s="66"/>
      <c r="N38" s="66"/>
      <c r="O38" s="20"/>
    </row>
    <row r="39" spans="3:15" ht="18.75" x14ac:dyDescent="0.3">
      <c r="C39" s="20"/>
      <c r="D39" s="20"/>
      <c r="E39" s="20"/>
      <c r="F39" s="20"/>
      <c r="G39" s="20"/>
      <c r="H39" s="20"/>
      <c r="I39" s="20"/>
      <c r="J39" s="20"/>
      <c r="K39" s="62" t="s">
        <v>15</v>
      </c>
      <c r="L39" s="62"/>
      <c r="M39" s="62"/>
      <c r="N39" s="62"/>
      <c r="O39" s="20"/>
    </row>
  </sheetData>
  <sortState xmlns:xlrd2="http://schemas.microsoft.com/office/spreadsheetml/2017/richdata2" ref="E9:J26">
    <sortCondition ref="E9:E26"/>
  </sortState>
  <mergeCells count="43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5:H5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zoomScaleNormal="100" workbookViewId="0">
      <selection activeCell="O3" sqref="O3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78" t="s">
        <v>184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ht="18.75" x14ac:dyDescent="0.3">
      <c r="D3" t="s">
        <v>0</v>
      </c>
      <c r="E3" s="80" t="s">
        <v>39</v>
      </c>
      <c r="F3" s="80"/>
      <c r="G3" s="80"/>
      <c r="H3" s="80"/>
      <c r="J3" t="s">
        <v>1</v>
      </c>
      <c r="K3" s="81" t="s">
        <v>181</v>
      </c>
      <c r="L3" s="81"/>
      <c r="N3" t="s">
        <v>180</v>
      </c>
      <c r="O3" s="30">
        <v>45100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81" t="s">
        <v>130</v>
      </c>
      <c r="F5" s="81"/>
      <c r="G5" s="81"/>
      <c r="H5" s="81"/>
      <c r="J5" s="68" t="s">
        <v>19</v>
      </c>
      <c r="K5" s="68"/>
      <c r="L5" s="14" t="s">
        <v>23</v>
      </c>
      <c r="M5" s="14"/>
      <c r="N5" s="14"/>
      <c r="O5" s="14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2" t="s">
        <v>5</v>
      </c>
      <c r="F7" s="82"/>
      <c r="G7" s="82"/>
      <c r="H7" s="82"/>
      <c r="I7" s="82"/>
      <c r="J7" s="8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5">
        <v>1</v>
      </c>
      <c r="D8" s="15" t="s">
        <v>48</v>
      </c>
      <c r="E8" s="77" t="s">
        <v>83</v>
      </c>
      <c r="F8" s="77"/>
      <c r="G8" s="77"/>
      <c r="H8" s="77"/>
      <c r="I8" s="77"/>
      <c r="J8" s="77"/>
      <c r="K8" s="106">
        <v>94</v>
      </c>
      <c r="L8" s="106">
        <v>88</v>
      </c>
      <c r="M8" s="106">
        <v>89</v>
      </c>
      <c r="N8" s="32">
        <v>85</v>
      </c>
      <c r="O8" s="107">
        <f>SUM(K8+L8+M8+N8)/4</f>
        <v>89</v>
      </c>
    </row>
    <row r="9" spans="3:16" ht="15.75" x14ac:dyDescent="0.25">
      <c r="C9" s="15">
        <f>C8+1</f>
        <v>2</v>
      </c>
      <c r="D9" s="15" t="s">
        <v>49</v>
      </c>
      <c r="E9" s="77" t="s">
        <v>84</v>
      </c>
      <c r="F9" s="77"/>
      <c r="G9" s="77"/>
      <c r="H9" s="77"/>
      <c r="I9" s="77"/>
      <c r="J9" s="77"/>
      <c r="K9" s="106">
        <v>88</v>
      </c>
      <c r="L9" s="106">
        <v>95</v>
      </c>
      <c r="M9" s="106">
        <v>90</v>
      </c>
      <c r="N9" s="32">
        <v>0</v>
      </c>
      <c r="O9" s="107">
        <f t="shared" ref="O9:O41" si="0">SUM(K9:N9)/4</f>
        <v>68.25</v>
      </c>
    </row>
    <row r="10" spans="3:16" ht="15.75" x14ac:dyDescent="0.25">
      <c r="C10" s="15">
        <f t="shared" ref="C10:C41" si="1">C9+1</f>
        <v>3</v>
      </c>
      <c r="D10" s="15" t="s">
        <v>50</v>
      </c>
      <c r="E10" s="77" t="s">
        <v>85</v>
      </c>
      <c r="F10" s="77"/>
      <c r="G10" s="77"/>
      <c r="H10" s="77"/>
      <c r="I10" s="77"/>
      <c r="J10" s="77"/>
      <c r="K10" s="106">
        <v>0</v>
      </c>
      <c r="L10" s="106">
        <v>92</v>
      </c>
      <c r="M10" s="106">
        <v>0</v>
      </c>
      <c r="N10" s="32">
        <v>0</v>
      </c>
      <c r="O10" s="107">
        <f t="shared" si="0"/>
        <v>23</v>
      </c>
    </row>
    <row r="11" spans="3:16" ht="15.75" x14ac:dyDescent="0.25">
      <c r="C11" s="15">
        <f t="shared" si="1"/>
        <v>4</v>
      </c>
      <c r="D11" s="15" t="s">
        <v>51</v>
      </c>
      <c r="E11" s="77" t="s">
        <v>86</v>
      </c>
      <c r="F11" s="77"/>
      <c r="G11" s="77"/>
      <c r="H11" s="77"/>
      <c r="I11" s="77"/>
      <c r="J11" s="77"/>
      <c r="K11" s="106">
        <v>86</v>
      </c>
      <c r="L11" s="106">
        <v>97</v>
      </c>
      <c r="M11" s="106">
        <v>90</v>
      </c>
      <c r="N11" s="32">
        <v>0</v>
      </c>
      <c r="O11" s="107">
        <f t="shared" si="0"/>
        <v>68.25</v>
      </c>
    </row>
    <row r="12" spans="3:16" ht="15.75" x14ac:dyDescent="0.25">
      <c r="C12" s="15">
        <f t="shared" si="1"/>
        <v>5</v>
      </c>
      <c r="D12" s="15" t="s">
        <v>52</v>
      </c>
      <c r="E12" s="77" t="s">
        <v>87</v>
      </c>
      <c r="F12" s="77"/>
      <c r="G12" s="77"/>
      <c r="H12" s="77"/>
      <c r="I12" s="77"/>
      <c r="J12" s="77"/>
      <c r="K12" s="106">
        <v>90</v>
      </c>
      <c r="L12" s="106">
        <v>91</v>
      </c>
      <c r="M12" s="106">
        <v>91</v>
      </c>
      <c r="N12" s="32">
        <v>0</v>
      </c>
      <c r="O12" s="107">
        <f t="shared" si="0"/>
        <v>68</v>
      </c>
    </row>
    <row r="13" spans="3:16" ht="15.75" x14ac:dyDescent="0.25">
      <c r="C13" s="15">
        <f t="shared" si="1"/>
        <v>6</v>
      </c>
      <c r="D13" s="15" t="s">
        <v>73</v>
      </c>
      <c r="E13" s="77" t="s">
        <v>107</v>
      </c>
      <c r="F13" s="77"/>
      <c r="G13" s="77"/>
      <c r="H13" s="77"/>
      <c r="I13" s="77"/>
      <c r="J13" s="77"/>
      <c r="K13" s="106">
        <v>70</v>
      </c>
      <c r="L13" s="106">
        <v>81</v>
      </c>
      <c r="M13" s="106">
        <v>92</v>
      </c>
      <c r="N13" s="32">
        <v>0</v>
      </c>
      <c r="O13" s="107">
        <f t="shared" si="0"/>
        <v>60.75</v>
      </c>
    </row>
    <row r="14" spans="3:16" ht="15.75" x14ac:dyDescent="0.25">
      <c r="C14" s="15">
        <f t="shared" si="1"/>
        <v>7</v>
      </c>
      <c r="D14" s="15" t="s">
        <v>53</v>
      </c>
      <c r="E14" s="77" t="s">
        <v>88</v>
      </c>
      <c r="F14" s="77"/>
      <c r="G14" s="77"/>
      <c r="H14" s="77"/>
      <c r="I14" s="77"/>
      <c r="J14" s="77"/>
      <c r="K14" s="106">
        <v>0</v>
      </c>
      <c r="L14" s="106">
        <v>85</v>
      </c>
      <c r="M14" s="106">
        <v>0</v>
      </c>
      <c r="N14" s="32">
        <v>0</v>
      </c>
      <c r="O14" s="107">
        <f t="shared" si="0"/>
        <v>21.25</v>
      </c>
    </row>
    <row r="15" spans="3:16" ht="15.75" x14ac:dyDescent="0.25">
      <c r="C15" s="15">
        <f t="shared" si="1"/>
        <v>8</v>
      </c>
      <c r="D15" s="15" t="s">
        <v>44</v>
      </c>
      <c r="E15" s="77" t="s">
        <v>79</v>
      </c>
      <c r="F15" s="77"/>
      <c r="G15" s="77"/>
      <c r="H15" s="77"/>
      <c r="I15" s="77"/>
      <c r="J15" s="77"/>
      <c r="K15" s="106">
        <v>75</v>
      </c>
      <c r="L15" s="106">
        <v>92</v>
      </c>
      <c r="M15" s="106">
        <v>95</v>
      </c>
      <c r="N15" s="32">
        <v>90</v>
      </c>
      <c r="O15" s="107">
        <f t="shared" si="0"/>
        <v>88</v>
      </c>
    </row>
    <row r="16" spans="3:16" ht="15.75" x14ac:dyDescent="0.25">
      <c r="C16" s="15">
        <f t="shared" si="1"/>
        <v>9</v>
      </c>
      <c r="D16" s="15" t="s">
        <v>54</v>
      </c>
      <c r="E16" s="77" t="s">
        <v>89</v>
      </c>
      <c r="F16" s="77"/>
      <c r="G16" s="77"/>
      <c r="H16" s="77"/>
      <c r="I16" s="77"/>
      <c r="J16" s="77"/>
      <c r="K16" s="106">
        <v>80</v>
      </c>
      <c r="L16" s="106">
        <v>0</v>
      </c>
      <c r="M16" s="106">
        <v>88</v>
      </c>
      <c r="N16" s="32">
        <v>0</v>
      </c>
      <c r="O16" s="107">
        <f t="shared" si="0"/>
        <v>42</v>
      </c>
    </row>
    <row r="17" spans="3:15" ht="15.75" x14ac:dyDescent="0.25">
      <c r="C17" s="15">
        <f t="shared" si="1"/>
        <v>10</v>
      </c>
      <c r="D17" s="15" t="s">
        <v>55</v>
      </c>
      <c r="E17" s="77" t="s">
        <v>90</v>
      </c>
      <c r="F17" s="77"/>
      <c r="G17" s="77"/>
      <c r="H17" s="77"/>
      <c r="I17" s="77"/>
      <c r="J17" s="77"/>
      <c r="K17" s="106">
        <v>80</v>
      </c>
      <c r="L17" s="106">
        <v>90</v>
      </c>
      <c r="M17" s="106">
        <v>95</v>
      </c>
      <c r="N17" s="32">
        <v>0</v>
      </c>
      <c r="O17" s="107">
        <f t="shared" si="0"/>
        <v>66.25</v>
      </c>
    </row>
    <row r="18" spans="3:15" ht="15.75" x14ac:dyDescent="0.25">
      <c r="C18" s="15">
        <f t="shared" si="1"/>
        <v>11</v>
      </c>
      <c r="D18" s="15" t="s">
        <v>56</v>
      </c>
      <c r="E18" s="77" t="s">
        <v>91</v>
      </c>
      <c r="F18" s="77"/>
      <c r="G18" s="77"/>
      <c r="H18" s="77"/>
      <c r="I18" s="77"/>
      <c r="J18" s="77"/>
      <c r="K18" s="106">
        <v>87</v>
      </c>
      <c r="L18" s="106">
        <v>96</v>
      </c>
      <c r="M18" s="106">
        <v>80</v>
      </c>
      <c r="N18" s="32">
        <v>0</v>
      </c>
      <c r="O18" s="107">
        <f t="shared" si="0"/>
        <v>65.75</v>
      </c>
    </row>
    <row r="19" spans="3:15" ht="15.75" x14ac:dyDescent="0.25">
      <c r="C19" s="15">
        <f t="shared" si="1"/>
        <v>12</v>
      </c>
      <c r="D19" s="15" t="s">
        <v>57</v>
      </c>
      <c r="E19" s="77" t="s">
        <v>92</v>
      </c>
      <c r="F19" s="77"/>
      <c r="G19" s="77"/>
      <c r="H19" s="77"/>
      <c r="I19" s="77"/>
      <c r="J19" s="77"/>
      <c r="K19" s="106">
        <v>87</v>
      </c>
      <c r="L19" s="106">
        <v>89</v>
      </c>
      <c r="M19" s="106">
        <v>80</v>
      </c>
      <c r="N19" s="32">
        <v>0</v>
      </c>
      <c r="O19" s="107">
        <f t="shared" si="0"/>
        <v>64</v>
      </c>
    </row>
    <row r="20" spans="3:15" ht="15.75" x14ac:dyDescent="0.25">
      <c r="C20" s="15">
        <f t="shared" si="1"/>
        <v>13</v>
      </c>
      <c r="D20" s="15" t="s">
        <v>45</v>
      </c>
      <c r="E20" s="77" t="s">
        <v>80</v>
      </c>
      <c r="F20" s="77"/>
      <c r="G20" s="77"/>
      <c r="H20" s="77"/>
      <c r="I20" s="77"/>
      <c r="J20" s="77"/>
      <c r="K20" s="106">
        <v>70</v>
      </c>
      <c r="L20" s="106">
        <v>93</v>
      </c>
      <c r="M20" s="106">
        <v>90</v>
      </c>
      <c r="N20" s="32">
        <v>0</v>
      </c>
      <c r="O20" s="107">
        <f t="shared" si="0"/>
        <v>63.25</v>
      </c>
    </row>
    <row r="21" spans="3:15" ht="15.75" x14ac:dyDescent="0.25">
      <c r="C21" s="15">
        <f t="shared" si="1"/>
        <v>14</v>
      </c>
      <c r="D21" s="15" t="s">
        <v>46</v>
      </c>
      <c r="E21" s="77" t="s">
        <v>81</v>
      </c>
      <c r="F21" s="77"/>
      <c r="G21" s="77"/>
      <c r="H21" s="77"/>
      <c r="I21" s="77"/>
      <c r="J21" s="77"/>
      <c r="K21" s="106">
        <v>72</v>
      </c>
      <c r="L21" s="106">
        <v>97</v>
      </c>
      <c r="M21" s="106">
        <v>88</v>
      </c>
      <c r="N21" s="32">
        <v>80</v>
      </c>
      <c r="O21" s="107">
        <f t="shared" si="0"/>
        <v>84.25</v>
      </c>
    </row>
    <row r="22" spans="3:15" ht="15.75" x14ac:dyDescent="0.25">
      <c r="C22" s="15">
        <f t="shared" si="1"/>
        <v>15</v>
      </c>
      <c r="D22" s="15" t="s">
        <v>58</v>
      </c>
      <c r="E22" s="77" t="s">
        <v>93</v>
      </c>
      <c r="F22" s="77"/>
      <c r="G22" s="77"/>
      <c r="H22" s="77"/>
      <c r="I22" s="77"/>
      <c r="J22" s="77"/>
      <c r="K22" s="106">
        <v>93</v>
      </c>
      <c r="L22" s="106">
        <v>85</v>
      </c>
      <c r="M22" s="106">
        <v>86</v>
      </c>
      <c r="N22" s="32">
        <v>93</v>
      </c>
      <c r="O22" s="107">
        <f t="shared" si="0"/>
        <v>89.25</v>
      </c>
    </row>
    <row r="23" spans="3:15" ht="15.75" x14ac:dyDescent="0.25">
      <c r="C23" s="15">
        <f t="shared" si="1"/>
        <v>16</v>
      </c>
      <c r="D23" s="15" t="s">
        <v>59</v>
      </c>
      <c r="E23" s="77" t="s">
        <v>94</v>
      </c>
      <c r="F23" s="77"/>
      <c r="G23" s="77"/>
      <c r="H23" s="77"/>
      <c r="I23" s="77"/>
      <c r="J23" s="77"/>
      <c r="K23" s="106">
        <v>85</v>
      </c>
      <c r="L23" s="106">
        <v>83</v>
      </c>
      <c r="M23" s="106">
        <v>83</v>
      </c>
      <c r="N23" s="32">
        <v>0</v>
      </c>
      <c r="O23" s="107">
        <f t="shared" si="0"/>
        <v>62.75</v>
      </c>
    </row>
    <row r="24" spans="3:15" ht="15.75" x14ac:dyDescent="0.25">
      <c r="C24" s="15">
        <f t="shared" si="1"/>
        <v>17</v>
      </c>
      <c r="D24" s="15" t="s">
        <v>60</v>
      </c>
      <c r="E24" s="77" t="s">
        <v>95</v>
      </c>
      <c r="F24" s="77"/>
      <c r="G24" s="77"/>
      <c r="H24" s="77"/>
      <c r="I24" s="77"/>
      <c r="J24" s="77"/>
      <c r="K24" s="106">
        <v>85</v>
      </c>
      <c r="L24" s="106">
        <v>76</v>
      </c>
      <c r="M24" s="106">
        <v>80</v>
      </c>
      <c r="N24" s="32">
        <v>0</v>
      </c>
      <c r="O24" s="107">
        <f t="shared" si="0"/>
        <v>60.25</v>
      </c>
    </row>
    <row r="25" spans="3:15" ht="15.75" x14ac:dyDescent="0.25">
      <c r="C25" s="15">
        <f t="shared" si="1"/>
        <v>18</v>
      </c>
      <c r="D25" s="15" t="s">
        <v>61</v>
      </c>
      <c r="E25" s="77" t="s">
        <v>96</v>
      </c>
      <c r="F25" s="77"/>
      <c r="G25" s="77"/>
      <c r="H25" s="77"/>
      <c r="I25" s="77"/>
      <c r="J25" s="77"/>
      <c r="K25" s="106">
        <v>89</v>
      </c>
      <c r="L25" s="106">
        <v>95</v>
      </c>
      <c r="M25" s="106">
        <v>80</v>
      </c>
      <c r="N25" s="32">
        <v>0</v>
      </c>
      <c r="O25" s="107">
        <f t="shared" si="0"/>
        <v>66</v>
      </c>
    </row>
    <row r="26" spans="3:15" ht="15.75" x14ac:dyDescent="0.25">
      <c r="C26" s="15">
        <f t="shared" si="1"/>
        <v>19</v>
      </c>
      <c r="D26" s="15" t="s">
        <v>62</v>
      </c>
      <c r="E26" s="77" t="s">
        <v>97</v>
      </c>
      <c r="F26" s="77"/>
      <c r="G26" s="77"/>
      <c r="H26" s="77"/>
      <c r="I26" s="77"/>
      <c r="J26" s="77"/>
      <c r="K26" s="106">
        <v>85</v>
      </c>
      <c r="L26" s="106">
        <v>88</v>
      </c>
      <c r="M26" s="106">
        <v>90</v>
      </c>
      <c r="N26" s="32">
        <v>0</v>
      </c>
      <c r="O26" s="107">
        <f t="shared" si="0"/>
        <v>65.75</v>
      </c>
    </row>
    <row r="27" spans="3:15" ht="15.75" x14ac:dyDescent="0.25">
      <c r="C27" s="15">
        <f t="shared" si="1"/>
        <v>20</v>
      </c>
      <c r="D27" s="15" t="s">
        <v>43</v>
      </c>
      <c r="E27" s="77" t="s">
        <v>78</v>
      </c>
      <c r="F27" s="77"/>
      <c r="G27" s="77"/>
      <c r="H27" s="77"/>
      <c r="I27" s="77"/>
      <c r="J27" s="77"/>
      <c r="K27" s="106">
        <v>75</v>
      </c>
      <c r="L27" s="106">
        <v>97</v>
      </c>
      <c r="M27" s="106">
        <v>95</v>
      </c>
      <c r="N27" s="32">
        <v>0</v>
      </c>
      <c r="O27" s="107">
        <f t="shared" si="0"/>
        <v>66.75</v>
      </c>
    </row>
    <row r="28" spans="3:15" ht="15.75" x14ac:dyDescent="0.25">
      <c r="C28" s="15">
        <f t="shared" si="1"/>
        <v>21</v>
      </c>
      <c r="D28" s="15" t="s">
        <v>63</v>
      </c>
      <c r="E28" s="77" t="s">
        <v>201</v>
      </c>
      <c r="F28" s="77"/>
      <c r="G28" s="77"/>
      <c r="H28" s="77"/>
      <c r="I28" s="77"/>
      <c r="J28" s="77"/>
      <c r="K28" s="106">
        <v>83</v>
      </c>
      <c r="L28" s="106">
        <v>90</v>
      </c>
      <c r="M28" s="106">
        <v>90</v>
      </c>
      <c r="N28" s="32">
        <v>0</v>
      </c>
      <c r="O28" s="107">
        <f t="shared" si="0"/>
        <v>65.75</v>
      </c>
    </row>
    <row r="29" spans="3:15" ht="15.75" x14ac:dyDescent="0.25">
      <c r="C29" s="15">
        <f t="shared" si="1"/>
        <v>22</v>
      </c>
      <c r="D29" s="15" t="s">
        <v>64</v>
      </c>
      <c r="E29" s="77" t="s">
        <v>98</v>
      </c>
      <c r="F29" s="77"/>
      <c r="G29" s="77"/>
      <c r="H29" s="77"/>
      <c r="I29" s="77"/>
      <c r="J29" s="77"/>
      <c r="K29" s="106">
        <v>78</v>
      </c>
      <c r="L29" s="106">
        <v>90</v>
      </c>
      <c r="M29" s="106">
        <v>90</v>
      </c>
      <c r="N29" s="32">
        <v>0</v>
      </c>
      <c r="O29" s="107">
        <f t="shared" si="0"/>
        <v>64.5</v>
      </c>
    </row>
    <row r="30" spans="3:15" ht="15.75" x14ac:dyDescent="0.25">
      <c r="C30" s="15">
        <f t="shared" si="1"/>
        <v>23</v>
      </c>
      <c r="D30" s="15" t="s">
        <v>65</v>
      </c>
      <c r="E30" s="77" t="s">
        <v>99</v>
      </c>
      <c r="F30" s="77"/>
      <c r="G30" s="77"/>
      <c r="H30" s="77"/>
      <c r="I30" s="77"/>
      <c r="J30" s="77"/>
      <c r="K30" s="106">
        <v>87</v>
      </c>
      <c r="L30" s="106">
        <v>80</v>
      </c>
      <c r="M30" s="106">
        <v>90</v>
      </c>
      <c r="N30" s="32">
        <v>80</v>
      </c>
      <c r="O30" s="107">
        <f t="shared" si="0"/>
        <v>84.25</v>
      </c>
    </row>
    <row r="31" spans="3:15" ht="15.75" x14ac:dyDescent="0.25">
      <c r="C31" s="15">
        <f t="shared" si="1"/>
        <v>24</v>
      </c>
      <c r="D31" s="15" t="s">
        <v>66</v>
      </c>
      <c r="E31" s="77" t="s">
        <v>100</v>
      </c>
      <c r="F31" s="77"/>
      <c r="G31" s="77"/>
      <c r="H31" s="77"/>
      <c r="I31" s="77"/>
      <c r="J31" s="77"/>
      <c r="K31" s="106">
        <v>80</v>
      </c>
      <c r="L31" s="106">
        <v>80</v>
      </c>
      <c r="M31" s="106">
        <v>80</v>
      </c>
      <c r="N31" s="32">
        <v>0</v>
      </c>
      <c r="O31" s="107">
        <f t="shared" si="0"/>
        <v>60</v>
      </c>
    </row>
    <row r="32" spans="3:15" ht="15.75" x14ac:dyDescent="0.25">
      <c r="C32" s="15">
        <f t="shared" si="1"/>
        <v>25</v>
      </c>
      <c r="D32" s="15" t="s">
        <v>67</v>
      </c>
      <c r="E32" s="77" t="s">
        <v>101</v>
      </c>
      <c r="F32" s="77"/>
      <c r="G32" s="77"/>
      <c r="H32" s="77"/>
      <c r="I32" s="77"/>
      <c r="J32" s="77"/>
      <c r="K32" s="106">
        <v>72</v>
      </c>
      <c r="L32" s="106">
        <v>78</v>
      </c>
      <c r="M32" s="106">
        <v>70</v>
      </c>
      <c r="N32" s="32">
        <v>0</v>
      </c>
      <c r="O32" s="107">
        <f t="shared" si="0"/>
        <v>55</v>
      </c>
    </row>
    <row r="33" spans="3:15" ht="15.75" x14ac:dyDescent="0.25">
      <c r="C33" s="15">
        <f t="shared" si="1"/>
        <v>26</v>
      </c>
      <c r="D33" s="15" t="s">
        <v>68</v>
      </c>
      <c r="E33" s="77" t="s">
        <v>102</v>
      </c>
      <c r="F33" s="77"/>
      <c r="G33" s="77"/>
      <c r="H33" s="77"/>
      <c r="I33" s="77"/>
      <c r="J33" s="77"/>
      <c r="K33" s="106">
        <v>83</v>
      </c>
      <c r="L33" s="106">
        <v>79</v>
      </c>
      <c r="M33" s="106">
        <v>90</v>
      </c>
      <c r="N33" s="32">
        <v>0</v>
      </c>
      <c r="O33" s="107">
        <f t="shared" si="0"/>
        <v>63</v>
      </c>
    </row>
    <row r="34" spans="3:15" ht="15.75" x14ac:dyDescent="0.25">
      <c r="C34" s="15">
        <f t="shared" si="1"/>
        <v>27</v>
      </c>
      <c r="D34" s="15" t="s">
        <v>69</v>
      </c>
      <c r="E34" s="77" t="s">
        <v>103</v>
      </c>
      <c r="F34" s="77"/>
      <c r="G34" s="77"/>
      <c r="H34" s="77"/>
      <c r="I34" s="77"/>
      <c r="J34" s="77"/>
      <c r="K34" s="106">
        <v>73</v>
      </c>
      <c r="L34" s="106">
        <v>95</v>
      </c>
      <c r="M34" s="106">
        <v>87</v>
      </c>
      <c r="N34" s="32">
        <v>0</v>
      </c>
      <c r="O34" s="107">
        <f t="shared" si="0"/>
        <v>63.75</v>
      </c>
    </row>
    <row r="35" spans="3:15" ht="15.75" x14ac:dyDescent="0.25">
      <c r="C35" s="15">
        <f t="shared" si="1"/>
        <v>28</v>
      </c>
      <c r="D35" s="15" t="s">
        <v>41</v>
      </c>
      <c r="E35" s="77" t="s">
        <v>76</v>
      </c>
      <c r="F35" s="77"/>
      <c r="G35" s="77"/>
      <c r="H35" s="77"/>
      <c r="I35" s="77"/>
      <c r="J35" s="77"/>
      <c r="K35" s="106">
        <v>0</v>
      </c>
      <c r="L35" s="106">
        <v>73</v>
      </c>
      <c r="M35" s="106">
        <v>84</v>
      </c>
      <c r="N35" s="32">
        <v>0</v>
      </c>
      <c r="O35" s="107">
        <f t="shared" si="0"/>
        <v>39.25</v>
      </c>
    </row>
    <row r="36" spans="3:15" ht="15.75" x14ac:dyDescent="0.25">
      <c r="C36" s="15">
        <f t="shared" si="1"/>
        <v>29</v>
      </c>
      <c r="D36" s="15" t="s">
        <v>42</v>
      </c>
      <c r="E36" s="77" t="s">
        <v>77</v>
      </c>
      <c r="F36" s="77"/>
      <c r="G36" s="77"/>
      <c r="H36" s="77"/>
      <c r="I36" s="77"/>
      <c r="J36" s="77"/>
      <c r="K36" s="106">
        <v>75</v>
      </c>
      <c r="L36" s="106">
        <v>92</v>
      </c>
      <c r="M36" s="106">
        <v>0</v>
      </c>
      <c r="N36" s="32">
        <v>0</v>
      </c>
      <c r="O36" s="107">
        <f t="shared" si="0"/>
        <v>41.75</v>
      </c>
    </row>
    <row r="37" spans="3:15" ht="15.75" x14ac:dyDescent="0.25">
      <c r="C37" s="15">
        <f t="shared" si="1"/>
        <v>30</v>
      </c>
      <c r="D37" s="15" t="s">
        <v>40</v>
      </c>
      <c r="E37" s="77" t="s">
        <v>75</v>
      </c>
      <c r="F37" s="77"/>
      <c r="G37" s="77"/>
      <c r="H37" s="77"/>
      <c r="I37" s="77"/>
      <c r="J37" s="77"/>
      <c r="K37" s="106">
        <v>70</v>
      </c>
      <c r="L37" s="106">
        <v>84</v>
      </c>
      <c r="M37" s="106">
        <v>87</v>
      </c>
      <c r="N37" s="32">
        <v>0</v>
      </c>
      <c r="O37" s="107">
        <f t="shared" si="0"/>
        <v>60.25</v>
      </c>
    </row>
    <row r="38" spans="3:15" ht="15.75" x14ac:dyDescent="0.25">
      <c r="C38" s="15">
        <f t="shared" si="1"/>
        <v>31</v>
      </c>
      <c r="D38" s="15" t="s">
        <v>70</v>
      </c>
      <c r="E38" s="77" t="s">
        <v>104</v>
      </c>
      <c r="F38" s="77"/>
      <c r="G38" s="77"/>
      <c r="H38" s="77"/>
      <c r="I38" s="77"/>
      <c r="J38" s="77"/>
      <c r="K38" s="106">
        <v>85</v>
      </c>
      <c r="L38" s="106">
        <v>90</v>
      </c>
      <c r="M38" s="106">
        <v>87</v>
      </c>
      <c r="N38" s="32">
        <v>0</v>
      </c>
      <c r="O38" s="107">
        <f t="shared" si="0"/>
        <v>65.5</v>
      </c>
    </row>
    <row r="39" spans="3:15" ht="15.75" x14ac:dyDescent="0.25">
      <c r="C39" s="15">
        <f t="shared" si="1"/>
        <v>32</v>
      </c>
      <c r="D39" s="15" t="s">
        <v>71</v>
      </c>
      <c r="E39" s="77" t="s">
        <v>105</v>
      </c>
      <c r="F39" s="77"/>
      <c r="G39" s="77"/>
      <c r="H39" s="77"/>
      <c r="I39" s="77"/>
      <c r="J39" s="77"/>
      <c r="K39" s="106">
        <v>80</v>
      </c>
      <c r="L39" s="106">
        <v>78</v>
      </c>
      <c r="M39" s="106">
        <v>84</v>
      </c>
      <c r="N39" s="32">
        <v>0</v>
      </c>
      <c r="O39" s="107">
        <f t="shared" si="0"/>
        <v>60.5</v>
      </c>
    </row>
    <row r="40" spans="3:15" ht="15.75" x14ac:dyDescent="0.25">
      <c r="C40" s="15">
        <f t="shared" si="1"/>
        <v>33</v>
      </c>
      <c r="D40" s="15" t="s">
        <v>72</v>
      </c>
      <c r="E40" s="77" t="s">
        <v>106</v>
      </c>
      <c r="F40" s="77"/>
      <c r="G40" s="77"/>
      <c r="H40" s="77"/>
      <c r="I40" s="77"/>
      <c r="J40" s="77"/>
      <c r="K40" s="106">
        <v>80</v>
      </c>
      <c r="L40" s="106">
        <v>86</v>
      </c>
      <c r="M40" s="106">
        <v>83</v>
      </c>
      <c r="N40" s="32">
        <v>0</v>
      </c>
      <c r="O40" s="107">
        <f t="shared" si="0"/>
        <v>62.25</v>
      </c>
    </row>
    <row r="41" spans="3:15" ht="15.75" x14ac:dyDescent="0.25">
      <c r="C41" s="15">
        <f t="shared" si="1"/>
        <v>34</v>
      </c>
      <c r="D41" s="15" t="s">
        <v>47</v>
      </c>
      <c r="E41" s="77" t="s">
        <v>82</v>
      </c>
      <c r="F41" s="77"/>
      <c r="G41" s="77"/>
      <c r="H41" s="77"/>
      <c r="I41" s="77"/>
      <c r="J41" s="77"/>
      <c r="K41" s="106">
        <v>80</v>
      </c>
      <c r="L41" s="106">
        <v>92</v>
      </c>
      <c r="M41" s="106">
        <v>86</v>
      </c>
      <c r="N41" s="32">
        <v>0</v>
      </c>
      <c r="O41" s="107">
        <f t="shared" si="0"/>
        <v>64.5</v>
      </c>
    </row>
    <row r="42" spans="3:15" ht="15.75" x14ac:dyDescent="0.25">
      <c r="C42" s="32"/>
      <c r="D42" s="32"/>
      <c r="E42" s="71" t="s">
        <v>197</v>
      </c>
      <c r="F42" s="72"/>
      <c r="G42" s="72"/>
      <c r="H42" s="72"/>
      <c r="I42" s="72"/>
      <c r="J42" s="73"/>
      <c r="K42" s="97">
        <f>SUM(K8:K41)/34</f>
        <v>74.029411764705884</v>
      </c>
      <c r="L42" s="97">
        <f>SUM(L8:L41)/34</f>
        <v>85.205882352941174</v>
      </c>
      <c r="M42" s="97">
        <f>SUM(M8:M41)/34</f>
        <v>79.117647058823536</v>
      </c>
      <c r="N42" s="43">
        <f>SUM(N8:N41)/34</f>
        <v>12.588235294117647</v>
      </c>
      <c r="O42" s="33"/>
    </row>
    <row r="43" spans="3:15" ht="18.75" x14ac:dyDescent="0.3">
      <c r="C43" s="34"/>
      <c r="D43" s="35"/>
      <c r="E43" s="71" t="s">
        <v>198</v>
      </c>
      <c r="F43" s="72"/>
      <c r="G43" s="72"/>
      <c r="H43" s="72"/>
      <c r="I43" s="72"/>
      <c r="J43" s="73"/>
      <c r="K43" s="44">
        <f>COUNTIF(K7:K41,"&gt;=74")</f>
        <v>25</v>
      </c>
      <c r="L43" s="44">
        <f>COUNTIF(L7:L41,"&gt;=85.21")</f>
        <v>21</v>
      </c>
      <c r="M43" s="45">
        <f>COUNTIF(M7:M41,"&gt;=79.11")</f>
        <v>30</v>
      </c>
      <c r="N43" s="110">
        <f>COUNTIF(N8:N41,"&gt;=12.588")</f>
        <v>5</v>
      </c>
      <c r="O43" s="36"/>
    </row>
    <row r="44" spans="3:15" x14ac:dyDescent="0.25">
      <c r="D44" s="68"/>
      <c r="E44" s="68"/>
      <c r="F44" s="1"/>
      <c r="I44" s="76" t="s">
        <v>16</v>
      </c>
      <c r="J44" s="76"/>
      <c r="K44" s="9">
        <f>COUNTIF(K8:K41,"&gt;=70")</f>
        <v>31</v>
      </c>
      <c r="L44" s="9">
        <f>COUNTIF(L8:L41,"&gt;=70")</f>
        <v>33</v>
      </c>
      <c r="M44" s="9">
        <f>COUNTIF(M8:M41,"&gt;=70")</f>
        <v>31</v>
      </c>
      <c r="N44" s="9">
        <f>COUNTIF(N8:N43,"&gt;=70")</f>
        <v>5</v>
      </c>
      <c r="O44" s="13">
        <f>COUNTIF(O8:O41,"&gt;=70")</f>
        <v>5</v>
      </c>
    </row>
    <row r="45" spans="3:15" x14ac:dyDescent="0.25">
      <c r="D45" s="68"/>
      <c r="E45" s="68"/>
      <c r="F45" s="7"/>
      <c r="I45" s="74" t="s">
        <v>17</v>
      </c>
      <c r="J45" s="74"/>
      <c r="K45" s="10">
        <f>COUNTIF(K8:K41,"&lt;70")</f>
        <v>3</v>
      </c>
      <c r="L45" s="10">
        <f>COUNTIF(L8:L41,"&lt;70")</f>
        <v>1</v>
      </c>
      <c r="M45" s="10">
        <f>COUNTIF(M8:M41,"&lt;70")</f>
        <v>3</v>
      </c>
      <c r="N45" s="10">
        <f>COUNTIF(N8:N43,"&lt;70")</f>
        <v>31</v>
      </c>
      <c r="O45" s="10">
        <f>COUNTIF(O8:O43,"&lt;70")</f>
        <v>29</v>
      </c>
    </row>
    <row r="46" spans="3:15" x14ac:dyDescent="0.25">
      <c r="D46" s="68"/>
      <c r="E46" s="68"/>
      <c r="F46" s="68"/>
      <c r="I46" s="74" t="s">
        <v>18</v>
      </c>
      <c r="J46" s="74"/>
      <c r="K46" s="10">
        <f>COUNT(K8:K41)</f>
        <v>34</v>
      </c>
      <c r="L46" s="10">
        <f>COUNT(L8:L41)</f>
        <v>34</v>
      </c>
      <c r="M46" s="10">
        <f>COUNT(M8:M41)</f>
        <v>34</v>
      </c>
      <c r="N46" s="10">
        <f>COUNT(N8:N41)</f>
        <v>34</v>
      </c>
      <c r="O46" s="10">
        <f>COUNT(O8:O43)</f>
        <v>34</v>
      </c>
    </row>
    <row r="47" spans="3:15" x14ac:dyDescent="0.25">
      <c r="D47" s="68"/>
      <c r="E47" s="68"/>
      <c r="F47" s="1"/>
      <c r="I47" s="75" t="s">
        <v>13</v>
      </c>
      <c r="J47" s="75"/>
      <c r="K47" s="11">
        <f>K44/K46</f>
        <v>0.91176470588235292</v>
      </c>
      <c r="L47" s="12">
        <f t="shared" ref="L47:O47" si="2">L44/L46</f>
        <v>0.97058823529411764</v>
      </c>
      <c r="M47" s="12">
        <f t="shared" si="2"/>
        <v>0.91176470588235292</v>
      </c>
      <c r="N47" s="12">
        <f t="shared" si="2"/>
        <v>0.14705882352941177</v>
      </c>
      <c r="O47" s="12">
        <f t="shared" si="2"/>
        <v>0.14705882352941177</v>
      </c>
    </row>
    <row r="48" spans="3:15" x14ac:dyDescent="0.25">
      <c r="D48" s="68"/>
      <c r="E48" s="68"/>
      <c r="F48" s="1"/>
      <c r="I48" s="75" t="s">
        <v>14</v>
      </c>
      <c r="J48" s="75"/>
      <c r="K48" s="11">
        <f>K45/K46</f>
        <v>8.8235294117647065E-2</v>
      </c>
      <c r="L48" s="11">
        <f t="shared" ref="L48:O48" si="3">L45/L46</f>
        <v>2.9411764705882353E-2</v>
      </c>
      <c r="M48" s="12">
        <f t="shared" si="3"/>
        <v>8.8235294117647065E-2</v>
      </c>
      <c r="N48" s="12">
        <f t="shared" si="3"/>
        <v>0.91176470588235292</v>
      </c>
      <c r="O48" s="12">
        <f t="shared" si="3"/>
        <v>0.8529411764705882</v>
      </c>
    </row>
    <row r="49" spans="4:14" x14ac:dyDescent="0.25">
      <c r="D49" s="68"/>
      <c r="E49" s="68"/>
      <c r="F49" s="7"/>
      <c r="L49" s="108"/>
      <c r="M49" s="108">
        <f>(30*100)/34</f>
        <v>88.235294117647058</v>
      </c>
      <c r="N49" s="108">
        <f>(5*100)/34</f>
        <v>14.705882352941176</v>
      </c>
    </row>
    <row r="50" spans="4:14" x14ac:dyDescent="0.25">
      <c r="D50" s="1"/>
      <c r="E50" s="1"/>
      <c r="F50" s="7"/>
    </row>
    <row r="51" spans="4:14" x14ac:dyDescent="0.25">
      <c r="K51" s="69"/>
      <c r="L51" s="69"/>
      <c r="M51" s="69"/>
      <c r="N51" s="69"/>
    </row>
    <row r="52" spans="4:14" x14ac:dyDescent="0.25">
      <c r="K52" s="70" t="s">
        <v>15</v>
      </c>
      <c r="L52" s="70"/>
      <c r="M52" s="70"/>
      <c r="N52" s="70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zoomScaleNormal="100" workbookViewId="0">
      <selection activeCell="O4" sqref="O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78" t="s">
        <v>184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x14ac:dyDescent="0.25">
      <c r="D3" t="s">
        <v>0</v>
      </c>
      <c r="E3" s="88" t="s">
        <v>200</v>
      </c>
      <c r="F3" s="88"/>
      <c r="G3" s="88"/>
      <c r="H3" s="88"/>
      <c r="J3" t="s">
        <v>1</v>
      </c>
      <c r="K3" s="89" t="s">
        <v>163</v>
      </c>
      <c r="L3" s="89"/>
      <c r="N3" t="s">
        <v>2</v>
      </c>
      <c r="O3" s="31">
        <v>45100</v>
      </c>
    </row>
    <row r="4" spans="3:16" ht="6.75" customHeight="1" x14ac:dyDescent="0.25"/>
    <row r="5" spans="3:16" x14ac:dyDescent="0.25">
      <c r="D5" t="s">
        <v>3</v>
      </c>
      <c r="E5" s="89" t="s">
        <v>130</v>
      </c>
      <c r="F5" s="89"/>
      <c r="G5" s="89"/>
      <c r="H5" s="89"/>
      <c r="J5" s="68" t="s">
        <v>19</v>
      </c>
      <c r="K5" s="68"/>
      <c r="L5" s="14" t="s">
        <v>74</v>
      </c>
      <c r="M5" s="14"/>
      <c r="N5" s="14"/>
      <c r="O5" s="14"/>
    </row>
    <row r="6" spans="3:16" ht="11.25" customHeight="1" x14ac:dyDescent="0.25">
      <c r="L6" s="14"/>
      <c r="M6" s="14"/>
      <c r="N6" s="14"/>
      <c r="O6" s="14"/>
    </row>
    <row r="7" spans="3:16" x14ac:dyDescent="0.25">
      <c r="C7" s="3" t="s">
        <v>4</v>
      </c>
      <c r="D7" s="3" t="s">
        <v>6</v>
      </c>
      <c r="E7" s="82" t="s">
        <v>5</v>
      </c>
      <c r="F7" s="82"/>
      <c r="G7" s="82"/>
      <c r="H7" s="82"/>
      <c r="I7" s="82"/>
      <c r="J7" s="8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5" t="s">
        <v>164</v>
      </c>
      <c r="E8" s="98" t="s">
        <v>162</v>
      </c>
      <c r="F8" s="99" t="s">
        <v>131</v>
      </c>
      <c r="G8" s="99" t="s">
        <v>131</v>
      </c>
      <c r="H8" s="99" t="s">
        <v>131</v>
      </c>
      <c r="I8" s="99" t="s">
        <v>131</v>
      </c>
      <c r="J8" s="100" t="s">
        <v>131</v>
      </c>
      <c r="K8" s="106">
        <v>0</v>
      </c>
      <c r="L8" s="106">
        <v>0</v>
      </c>
      <c r="M8" s="106">
        <v>0</v>
      </c>
      <c r="N8" s="106">
        <v>0</v>
      </c>
      <c r="O8" s="107">
        <f>SUM(K8:N8)/4</f>
        <v>0</v>
      </c>
    </row>
    <row r="9" spans="3:16" ht="15.75" x14ac:dyDescent="0.25">
      <c r="C9" s="6">
        <f>C8+1</f>
        <v>2</v>
      </c>
      <c r="D9" s="15" t="s">
        <v>165</v>
      </c>
      <c r="E9" s="98" t="s">
        <v>148</v>
      </c>
      <c r="F9" s="99" t="s">
        <v>132</v>
      </c>
      <c r="G9" s="99" t="s">
        <v>132</v>
      </c>
      <c r="H9" s="99" t="s">
        <v>132</v>
      </c>
      <c r="I9" s="99" t="s">
        <v>132</v>
      </c>
      <c r="J9" s="100" t="s">
        <v>132</v>
      </c>
      <c r="K9" s="106">
        <v>0</v>
      </c>
      <c r="L9" s="106">
        <v>89</v>
      </c>
      <c r="M9" s="106">
        <v>90</v>
      </c>
      <c r="N9" s="106">
        <v>89</v>
      </c>
      <c r="O9" s="107">
        <f t="shared" ref="O9:O24" si="0">SUM(K9:N9)/4</f>
        <v>67</v>
      </c>
    </row>
    <row r="10" spans="3:16" ht="15.75" x14ac:dyDescent="0.25">
      <c r="C10" s="6">
        <f t="shared" ref="C10:C16" si="1">C9+1</f>
        <v>3</v>
      </c>
      <c r="D10" s="15" t="s">
        <v>166</v>
      </c>
      <c r="E10" s="98" t="s">
        <v>147</v>
      </c>
      <c r="F10" s="99" t="s">
        <v>133</v>
      </c>
      <c r="G10" s="99" t="s">
        <v>133</v>
      </c>
      <c r="H10" s="99" t="s">
        <v>133</v>
      </c>
      <c r="I10" s="99" t="s">
        <v>133</v>
      </c>
      <c r="J10" s="100" t="s">
        <v>133</v>
      </c>
      <c r="K10" s="106">
        <v>72</v>
      </c>
      <c r="L10" s="106">
        <v>0</v>
      </c>
      <c r="M10" s="106">
        <v>70</v>
      </c>
      <c r="N10" s="106">
        <v>75</v>
      </c>
      <c r="O10" s="107">
        <f t="shared" si="0"/>
        <v>54.25</v>
      </c>
    </row>
    <row r="11" spans="3:16" ht="15.75" x14ac:dyDescent="0.25">
      <c r="C11" s="6">
        <f t="shared" si="1"/>
        <v>4</v>
      </c>
      <c r="D11" s="15" t="s">
        <v>167</v>
      </c>
      <c r="E11" s="98" t="s">
        <v>161</v>
      </c>
      <c r="F11" s="99" t="s">
        <v>134</v>
      </c>
      <c r="G11" s="99" t="s">
        <v>134</v>
      </c>
      <c r="H11" s="99" t="s">
        <v>134</v>
      </c>
      <c r="I11" s="99" t="s">
        <v>134</v>
      </c>
      <c r="J11" s="100" t="s">
        <v>134</v>
      </c>
      <c r="K11" s="106">
        <v>0</v>
      </c>
      <c r="L11" s="106">
        <v>0</v>
      </c>
      <c r="M11" s="106">
        <v>0</v>
      </c>
      <c r="N11" s="106">
        <f t="shared" ref="N11:N24" si="2">(K11+L11+M11)/3</f>
        <v>0</v>
      </c>
      <c r="O11" s="107">
        <f t="shared" si="0"/>
        <v>0</v>
      </c>
    </row>
    <row r="12" spans="3:16" ht="15.75" x14ac:dyDescent="0.25">
      <c r="C12" s="6">
        <f t="shared" si="1"/>
        <v>5</v>
      </c>
      <c r="D12" s="15" t="s">
        <v>168</v>
      </c>
      <c r="E12" s="98" t="s">
        <v>149</v>
      </c>
      <c r="F12" s="99" t="s">
        <v>135</v>
      </c>
      <c r="G12" s="99" t="s">
        <v>135</v>
      </c>
      <c r="H12" s="99" t="s">
        <v>135</v>
      </c>
      <c r="I12" s="99" t="s">
        <v>135</v>
      </c>
      <c r="J12" s="100" t="s">
        <v>135</v>
      </c>
      <c r="K12" s="106">
        <v>95</v>
      </c>
      <c r="L12" s="106">
        <v>79</v>
      </c>
      <c r="M12" s="106">
        <v>90</v>
      </c>
      <c r="N12" s="106">
        <v>88</v>
      </c>
      <c r="O12" s="107">
        <f t="shared" si="0"/>
        <v>88</v>
      </c>
    </row>
    <row r="13" spans="3:16" ht="15.75" x14ac:dyDescent="0.25">
      <c r="C13" s="6">
        <f t="shared" si="1"/>
        <v>6</v>
      </c>
      <c r="D13" s="15" t="s">
        <v>169</v>
      </c>
      <c r="E13" s="98" t="s">
        <v>150</v>
      </c>
      <c r="F13" s="99" t="s">
        <v>136</v>
      </c>
      <c r="G13" s="99" t="s">
        <v>136</v>
      </c>
      <c r="H13" s="99" t="s">
        <v>136</v>
      </c>
      <c r="I13" s="99" t="s">
        <v>136</v>
      </c>
      <c r="J13" s="100" t="s">
        <v>136</v>
      </c>
      <c r="K13" s="106">
        <v>70</v>
      </c>
      <c r="L13" s="106">
        <v>0</v>
      </c>
      <c r="M13" s="106">
        <v>70</v>
      </c>
      <c r="N13" s="106">
        <v>70</v>
      </c>
      <c r="O13" s="107">
        <f t="shared" si="0"/>
        <v>52.5</v>
      </c>
    </row>
    <row r="14" spans="3:16" ht="15.75" x14ac:dyDescent="0.25">
      <c r="C14" s="6">
        <f t="shared" si="1"/>
        <v>7</v>
      </c>
      <c r="D14" s="15" t="s">
        <v>170</v>
      </c>
      <c r="E14" s="98" t="s">
        <v>160</v>
      </c>
      <c r="F14" s="99" t="s">
        <v>137</v>
      </c>
      <c r="G14" s="99" t="s">
        <v>137</v>
      </c>
      <c r="H14" s="99" t="s">
        <v>137</v>
      </c>
      <c r="I14" s="99" t="s">
        <v>137</v>
      </c>
      <c r="J14" s="100" t="s">
        <v>137</v>
      </c>
      <c r="K14" s="106">
        <v>0</v>
      </c>
      <c r="L14" s="106">
        <v>0</v>
      </c>
      <c r="M14" s="106">
        <v>0</v>
      </c>
      <c r="N14" s="106">
        <f t="shared" si="2"/>
        <v>0</v>
      </c>
      <c r="O14" s="107">
        <f t="shared" si="0"/>
        <v>0</v>
      </c>
    </row>
    <row r="15" spans="3:16" ht="15.75" x14ac:dyDescent="0.25">
      <c r="C15" s="6">
        <f t="shared" si="1"/>
        <v>8</v>
      </c>
      <c r="D15" s="15" t="s">
        <v>171</v>
      </c>
      <c r="E15" s="98" t="s">
        <v>159</v>
      </c>
      <c r="F15" s="99" t="s">
        <v>138</v>
      </c>
      <c r="G15" s="99" t="s">
        <v>138</v>
      </c>
      <c r="H15" s="99" t="s">
        <v>138</v>
      </c>
      <c r="I15" s="99" t="s">
        <v>138</v>
      </c>
      <c r="J15" s="100" t="s">
        <v>138</v>
      </c>
      <c r="K15" s="106">
        <v>70</v>
      </c>
      <c r="L15" s="106">
        <v>0</v>
      </c>
      <c r="M15" s="106">
        <v>75</v>
      </c>
      <c r="N15" s="106">
        <v>80</v>
      </c>
      <c r="O15" s="107">
        <f t="shared" si="0"/>
        <v>56.25</v>
      </c>
    </row>
    <row r="16" spans="3:16" ht="15.75" x14ac:dyDescent="0.25">
      <c r="C16" s="6">
        <f t="shared" si="1"/>
        <v>9</v>
      </c>
      <c r="D16" s="15" t="s">
        <v>172</v>
      </c>
      <c r="E16" s="98" t="s">
        <v>151</v>
      </c>
      <c r="F16" s="99" t="s">
        <v>139</v>
      </c>
      <c r="G16" s="99" t="s">
        <v>139</v>
      </c>
      <c r="H16" s="99" t="s">
        <v>139</v>
      </c>
      <c r="I16" s="99" t="s">
        <v>139</v>
      </c>
      <c r="J16" s="100" t="s">
        <v>139</v>
      </c>
      <c r="K16" s="106">
        <v>0</v>
      </c>
      <c r="L16" s="106">
        <v>0</v>
      </c>
      <c r="M16" s="106">
        <v>0</v>
      </c>
      <c r="N16" s="106">
        <f t="shared" si="2"/>
        <v>0</v>
      </c>
      <c r="O16" s="107">
        <f t="shared" si="0"/>
        <v>0</v>
      </c>
    </row>
    <row r="17" spans="3:15" ht="15.75" x14ac:dyDescent="0.25">
      <c r="C17" s="6">
        <f t="shared" ref="C17:C27" si="3">C16+1</f>
        <v>10</v>
      </c>
      <c r="D17" s="15" t="s">
        <v>186</v>
      </c>
      <c r="E17" s="98" t="s">
        <v>182</v>
      </c>
      <c r="F17" s="99"/>
      <c r="G17" s="99"/>
      <c r="H17" s="99"/>
      <c r="I17" s="99"/>
      <c r="J17" s="100"/>
      <c r="K17" s="106">
        <v>0</v>
      </c>
      <c r="L17" s="106">
        <v>0</v>
      </c>
      <c r="M17" s="106">
        <v>0</v>
      </c>
      <c r="N17" s="106">
        <f t="shared" si="2"/>
        <v>0</v>
      </c>
      <c r="O17" s="107">
        <f t="shared" si="0"/>
        <v>0</v>
      </c>
    </row>
    <row r="18" spans="3:15" ht="15.75" x14ac:dyDescent="0.25">
      <c r="C18" s="6">
        <f t="shared" si="3"/>
        <v>11</v>
      </c>
      <c r="D18" s="15" t="s">
        <v>173</v>
      </c>
      <c r="E18" s="98" t="s">
        <v>152</v>
      </c>
      <c r="F18" s="99" t="s">
        <v>140</v>
      </c>
      <c r="G18" s="99" t="s">
        <v>140</v>
      </c>
      <c r="H18" s="99" t="s">
        <v>140</v>
      </c>
      <c r="I18" s="99" t="s">
        <v>140</v>
      </c>
      <c r="J18" s="100" t="s">
        <v>140</v>
      </c>
      <c r="K18" s="106">
        <v>85</v>
      </c>
      <c r="L18" s="106">
        <v>88</v>
      </c>
      <c r="M18" s="106">
        <v>90</v>
      </c>
      <c r="N18" s="106">
        <v>88</v>
      </c>
      <c r="O18" s="107">
        <f t="shared" si="0"/>
        <v>87.75</v>
      </c>
    </row>
    <row r="19" spans="3:15" ht="15.75" x14ac:dyDescent="0.25">
      <c r="C19" s="6">
        <f t="shared" si="3"/>
        <v>12</v>
      </c>
      <c r="D19" s="15" t="s">
        <v>174</v>
      </c>
      <c r="E19" s="98" t="s">
        <v>153</v>
      </c>
      <c r="F19" s="99" t="s">
        <v>141</v>
      </c>
      <c r="G19" s="99" t="s">
        <v>141</v>
      </c>
      <c r="H19" s="99" t="s">
        <v>141</v>
      </c>
      <c r="I19" s="99" t="s">
        <v>141</v>
      </c>
      <c r="J19" s="100" t="s">
        <v>141</v>
      </c>
      <c r="K19" s="106">
        <v>70</v>
      </c>
      <c r="L19" s="106">
        <v>0</v>
      </c>
      <c r="M19" s="106">
        <v>75</v>
      </c>
      <c r="N19" s="106">
        <v>80</v>
      </c>
      <c r="O19" s="107">
        <f t="shared" si="0"/>
        <v>56.25</v>
      </c>
    </row>
    <row r="20" spans="3:15" ht="15.75" x14ac:dyDescent="0.25">
      <c r="C20" s="6">
        <f t="shared" si="3"/>
        <v>13</v>
      </c>
      <c r="D20" s="15" t="s">
        <v>175</v>
      </c>
      <c r="E20" s="98" t="s">
        <v>154</v>
      </c>
      <c r="F20" s="99" t="s">
        <v>142</v>
      </c>
      <c r="G20" s="99" t="s">
        <v>142</v>
      </c>
      <c r="H20" s="99" t="s">
        <v>142</v>
      </c>
      <c r="I20" s="99" t="s">
        <v>142</v>
      </c>
      <c r="J20" s="100" t="s">
        <v>142</v>
      </c>
      <c r="K20" s="106">
        <v>75</v>
      </c>
      <c r="L20" s="106">
        <v>0</v>
      </c>
      <c r="M20" s="106">
        <v>75</v>
      </c>
      <c r="N20" s="106">
        <v>80</v>
      </c>
      <c r="O20" s="107">
        <f t="shared" si="0"/>
        <v>57.5</v>
      </c>
    </row>
    <row r="21" spans="3:15" ht="15.75" x14ac:dyDescent="0.25">
      <c r="C21" s="6">
        <f t="shared" si="3"/>
        <v>14</v>
      </c>
      <c r="D21" s="15" t="s">
        <v>176</v>
      </c>
      <c r="E21" s="98" t="s">
        <v>155</v>
      </c>
      <c r="F21" s="99" t="s">
        <v>143</v>
      </c>
      <c r="G21" s="99" t="s">
        <v>143</v>
      </c>
      <c r="H21" s="99" t="s">
        <v>143</v>
      </c>
      <c r="I21" s="99" t="s">
        <v>143</v>
      </c>
      <c r="J21" s="100" t="s">
        <v>143</v>
      </c>
      <c r="K21" s="106">
        <v>82</v>
      </c>
      <c r="L21" s="106">
        <v>89</v>
      </c>
      <c r="M21" s="106">
        <v>90</v>
      </c>
      <c r="N21" s="106">
        <v>89</v>
      </c>
      <c r="O21" s="107">
        <f t="shared" si="0"/>
        <v>87.5</v>
      </c>
    </row>
    <row r="22" spans="3:15" ht="15.75" x14ac:dyDescent="0.25">
      <c r="C22" s="6">
        <f t="shared" si="3"/>
        <v>15</v>
      </c>
      <c r="D22" s="15" t="s">
        <v>177</v>
      </c>
      <c r="E22" s="98" t="s">
        <v>156</v>
      </c>
      <c r="F22" s="99" t="s">
        <v>144</v>
      </c>
      <c r="G22" s="99" t="s">
        <v>144</v>
      </c>
      <c r="H22" s="99" t="s">
        <v>144</v>
      </c>
      <c r="I22" s="99" t="s">
        <v>144</v>
      </c>
      <c r="J22" s="100" t="s">
        <v>144</v>
      </c>
      <c r="K22" s="106">
        <v>0</v>
      </c>
      <c r="L22" s="106">
        <v>0</v>
      </c>
      <c r="M22" s="106">
        <v>75</v>
      </c>
      <c r="N22" s="106">
        <v>80</v>
      </c>
      <c r="O22" s="107">
        <f t="shared" si="0"/>
        <v>38.75</v>
      </c>
    </row>
    <row r="23" spans="3:15" ht="15.75" x14ac:dyDescent="0.25">
      <c r="C23" s="6">
        <f t="shared" si="3"/>
        <v>16</v>
      </c>
      <c r="D23" s="15" t="s">
        <v>178</v>
      </c>
      <c r="E23" s="98" t="s">
        <v>157</v>
      </c>
      <c r="F23" s="99" t="s">
        <v>145</v>
      </c>
      <c r="G23" s="99" t="s">
        <v>145</v>
      </c>
      <c r="H23" s="99" t="s">
        <v>145</v>
      </c>
      <c r="I23" s="99" t="s">
        <v>145</v>
      </c>
      <c r="J23" s="100" t="s">
        <v>145</v>
      </c>
      <c r="K23" s="106">
        <v>70</v>
      </c>
      <c r="L23" s="106">
        <v>0</v>
      </c>
      <c r="M23" s="106">
        <v>75</v>
      </c>
      <c r="N23" s="106">
        <v>80</v>
      </c>
      <c r="O23" s="107">
        <f t="shared" si="0"/>
        <v>56.25</v>
      </c>
    </row>
    <row r="24" spans="3:15" ht="15.75" x14ac:dyDescent="0.25">
      <c r="C24" s="6">
        <f t="shared" si="3"/>
        <v>17</v>
      </c>
      <c r="D24" s="15" t="s">
        <v>179</v>
      </c>
      <c r="E24" s="98" t="s">
        <v>158</v>
      </c>
      <c r="F24" s="99" t="s">
        <v>146</v>
      </c>
      <c r="G24" s="99" t="s">
        <v>146</v>
      </c>
      <c r="H24" s="99" t="s">
        <v>146</v>
      </c>
      <c r="I24" s="99" t="s">
        <v>146</v>
      </c>
      <c r="J24" s="100" t="s">
        <v>146</v>
      </c>
      <c r="K24" s="106">
        <v>0</v>
      </c>
      <c r="L24" s="106">
        <v>0</v>
      </c>
      <c r="M24" s="106">
        <v>0</v>
      </c>
      <c r="N24" s="106">
        <f t="shared" si="2"/>
        <v>0</v>
      </c>
      <c r="O24" s="107">
        <f t="shared" si="0"/>
        <v>0</v>
      </c>
    </row>
    <row r="25" spans="3:15" x14ac:dyDescent="0.25">
      <c r="C25" s="6">
        <f t="shared" si="3"/>
        <v>18</v>
      </c>
      <c r="D25" s="6"/>
      <c r="E25" s="101"/>
      <c r="F25" s="101"/>
      <c r="G25" s="101"/>
      <c r="H25" s="101"/>
      <c r="I25" s="101"/>
      <c r="J25" s="101"/>
      <c r="K25" s="17"/>
      <c r="L25" s="17"/>
      <c r="M25" s="17"/>
      <c r="N25" s="17"/>
      <c r="O25" s="16"/>
    </row>
    <row r="26" spans="3:15" x14ac:dyDescent="0.25">
      <c r="C26" s="6">
        <f t="shared" si="3"/>
        <v>19</v>
      </c>
      <c r="D26" s="6"/>
      <c r="E26" s="83"/>
      <c r="F26" s="83"/>
      <c r="G26" s="83"/>
      <c r="H26" s="83"/>
      <c r="I26" s="83"/>
      <c r="J26" s="83"/>
      <c r="K26" s="38"/>
      <c r="L26" s="37"/>
      <c r="M26" s="37"/>
      <c r="N26" s="37"/>
      <c r="O26" s="36"/>
    </row>
    <row r="27" spans="3:15" x14ac:dyDescent="0.25">
      <c r="C27" s="6">
        <f t="shared" si="3"/>
        <v>20</v>
      </c>
      <c r="D27" s="6"/>
      <c r="E27" s="84"/>
      <c r="F27" s="84"/>
      <c r="G27" s="84"/>
      <c r="H27" s="84"/>
      <c r="I27" s="84"/>
      <c r="J27" s="84"/>
      <c r="K27" s="46"/>
      <c r="L27" s="109"/>
      <c r="M27" s="109"/>
      <c r="N27" s="109"/>
      <c r="O27" s="47"/>
    </row>
    <row r="28" spans="3:15" ht="18.75" x14ac:dyDescent="0.3">
      <c r="C28" s="3"/>
      <c r="D28" s="6"/>
      <c r="E28" s="71" t="s">
        <v>197</v>
      </c>
      <c r="F28" s="72"/>
      <c r="G28" s="72"/>
      <c r="H28" s="72"/>
      <c r="I28" s="72"/>
      <c r="J28" s="73"/>
      <c r="K28" s="49">
        <f>SUM(K8:K24)/17</f>
        <v>40.529411764705884</v>
      </c>
      <c r="L28" s="51">
        <f>SUM(L8:L24)/17</f>
        <v>20.294117647058822</v>
      </c>
      <c r="M28" s="51">
        <f>SUM(M8:M24)/17</f>
        <v>51.470588235294116</v>
      </c>
      <c r="N28" s="51">
        <f>SUM(N8:N24)/17</f>
        <v>52.882352941176471</v>
      </c>
      <c r="O28" s="53"/>
    </row>
    <row r="29" spans="3:15" ht="18.75" x14ac:dyDescent="0.3">
      <c r="C29" s="6"/>
      <c r="D29" s="3"/>
      <c r="E29" s="71" t="s">
        <v>198</v>
      </c>
      <c r="F29" s="72"/>
      <c r="G29" s="72"/>
      <c r="H29" s="72"/>
      <c r="I29" s="72"/>
      <c r="J29" s="73"/>
      <c r="K29" s="52">
        <f>COUNTIF(K7:K23,"&gt;=44.64")</f>
        <v>9</v>
      </c>
      <c r="L29" s="44">
        <f>COUNTIF(L7:L23,"&gt;=20.29")</f>
        <v>4</v>
      </c>
      <c r="M29" s="44">
        <f>COUNTIF(M8:M23,"&gt;=51.5")</f>
        <v>11</v>
      </c>
      <c r="N29" s="44">
        <f>COUNTIF(N8:N23,"&gt;=52.88")</f>
        <v>11</v>
      </c>
      <c r="O29" s="53"/>
    </row>
    <row r="30" spans="3:15" x14ac:dyDescent="0.25">
      <c r="D30" s="68"/>
      <c r="E30" s="68"/>
      <c r="F30" s="1"/>
      <c r="I30" s="76" t="s">
        <v>16</v>
      </c>
      <c r="J30" s="76"/>
      <c r="K30" s="9">
        <f>COUNTIF(K8:K24,"&gt;=70")</f>
        <v>9</v>
      </c>
      <c r="L30" s="9">
        <f>COUNTIF(L8:L24,"&gt;=70")</f>
        <v>4</v>
      </c>
      <c r="M30" s="9">
        <f>COUNTIF(M8:M29,"&gt;=70")</f>
        <v>11</v>
      </c>
      <c r="N30" s="9">
        <f>COUNTIF(N8:N29,"&gt;=70")</f>
        <v>11</v>
      </c>
      <c r="O30" s="13">
        <f>COUNTIF(O8:O28,"&gt;=70")</f>
        <v>3</v>
      </c>
    </row>
    <row r="31" spans="3:15" x14ac:dyDescent="0.25">
      <c r="D31" s="68"/>
      <c r="E31" s="68"/>
      <c r="F31" s="7"/>
      <c r="I31" s="74" t="s">
        <v>17</v>
      </c>
      <c r="J31" s="74"/>
      <c r="K31" s="10">
        <f>COUNTIF(K8:K24,"&lt;70")</f>
        <v>8</v>
      </c>
      <c r="L31" s="10">
        <f>COUNTIF(L8:L24,"&lt;70")</f>
        <v>13</v>
      </c>
      <c r="M31" s="10">
        <f>COUNTIF(M8:M29,"&lt;70")</f>
        <v>8</v>
      </c>
      <c r="N31" s="10">
        <f>COUNTIF(N8:N29,"&lt;70")</f>
        <v>8</v>
      </c>
      <c r="O31" s="10">
        <f>COUNTIF(O8:O29,"&lt;70")</f>
        <v>14</v>
      </c>
    </row>
    <row r="32" spans="3:15" x14ac:dyDescent="0.25">
      <c r="D32" s="68"/>
      <c r="E32" s="68"/>
      <c r="F32" s="68"/>
      <c r="I32" s="74" t="s">
        <v>18</v>
      </c>
      <c r="J32" s="74"/>
      <c r="K32" s="10">
        <f>COUNT(K8:K24)</f>
        <v>17</v>
      </c>
      <c r="L32" s="10">
        <f>COUNT(L8:L24)</f>
        <v>17</v>
      </c>
      <c r="M32" s="10">
        <f>COUNT(M8:M24)</f>
        <v>17</v>
      </c>
      <c r="N32" s="10">
        <f>COUNT(N8:N24)</f>
        <v>17</v>
      </c>
      <c r="O32" s="10">
        <f>COUNT(O8:O29)</f>
        <v>17</v>
      </c>
    </row>
    <row r="33" spans="4:15" x14ac:dyDescent="0.25">
      <c r="D33" s="68"/>
      <c r="E33" s="68"/>
      <c r="F33" s="1"/>
      <c r="I33" s="75" t="s">
        <v>13</v>
      </c>
      <c r="J33" s="75"/>
      <c r="K33" s="11">
        <f>K30/K32</f>
        <v>0.52941176470588236</v>
      </c>
      <c r="L33" s="12">
        <f t="shared" ref="L33:O33" si="4">L30/L32</f>
        <v>0.23529411764705882</v>
      </c>
      <c r="M33" s="12">
        <f t="shared" si="4"/>
        <v>0.6470588235294118</v>
      </c>
      <c r="N33" s="12">
        <f t="shared" si="4"/>
        <v>0.6470588235294118</v>
      </c>
      <c r="O33" s="12">
        <f t="shared" si="4"/>
        <v>0.17647058823529413</v>
      </c>
    </row>
    <row r="34" spans="4:15" x14ac:dyDescent="0.25">
      <c r="D34" s="68"/>
      <c r="E34" s="68"/>
      <c r="F34" s="1"/>
      <c r="I34" s="75" t="s">
        <v>14</v>
      </c>
      <c r="J34" s="75"/>
      <c r="K34" s="11">
        <f>K31/K32</f>
        <v>0.47058823529411764</v>
      </c>
      <c r="L34" s="11">
        <f t="shared" ref="L34:O34" si="5">L31/L32</f>
        <v>0.76470588235294112</v>
      </c>
      <c r="M34" s="12">
        <f t="shared" si="5"/>
        <v>0.47058823529411764</v>
      </c>
      <c r="N34" s="12">
        <f t="shared" si="5"/>
        <v>0.47058823529411764</v>
      </c>
      <c r="O34" s="12">
        <f t="shared" si="5"/>
        <v>0.82352941176470584</v>
      </c>
    </row>
    <row r="35" spans="4:15" x14ac:dyDescent="0.25">
      <c r="D35" s="68"/>
      <c r="E35" s="68"/>
      <c r="F35" s="7"/>
      <c r="K35" s="108"/>
      <c r="L35" s="108">
        <f>(4*100)/17</f>
        <v>23.529411764705884</v>
      </c>
      <c r="M35" s="108">
        <f>(11*100)/17</f>
        <v>64.705882352941174</v>
      </c>
      <c r="N35" s="108">
        <f>(11*100)/17</f>
        <v>64.705882352941174</v>
      </c>
      <c r="O35" s="108"/>
    </row>
    <row r="36" spans="4:15" x14ac:dyDescent="0.25">
      <c r="D36" s="1"/>
      <c r="E36" s="1"/>
      <c r="F36" s="7"/>
    </row>
    <row r="37" spans="4:15" x14ac:dyDescent="0.25">
      <c r="K37" s="69"/>
      <c r="L37" s="69"/>
      <c r="M37" s="69"/>
      <c r="N37" s="69"/>
    </row>
    <row r="38" spans="4:15" x14ac:dyDescent="0.25">
      <c r="K38" s="70" t="s">
        <v>15</v>
      </c>
      <c r="L38" s="70"/>
      <c r="M38" s="70"/>
      <c r="N38" s="70"/>
    </row>
  </sheetData>
  <sortState xmlns:xlrd2="http://schemas.microsoft.com/office/spreadsheetml/2017/richdata2" ref="E8:J28">
    <sortCondition ref="E8:E28"/>
  </sortState>
  <mergeCells count="42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26:J26"/>
    <mergeCell ref="E27:J27"/>
    <mergeCell ref="E28:J28"/>
    <mergeCell ref="E29:J29"/>
    <mergeCell ref="D30:E30"/>
    <mergeCell ref="I30:J30"/>
    <mergeCell ref="D31:E31"/>
    <mergeCell ref="I31:J31"/>
    <mergeCell ref="D32:F32"/>
    <mergeCell ref="I32:J32"/>
    <mergeCell ref="D33:E33"/>
    <mergeCell ref="I33:J33"/>
    <mergeCell ref="D34:E34"/>
    <mergeCell ref="I34:J34"/>
    <mergeCell ref="D35:E35"/>
    <mergeCell ref="K37:N37"/>
    <mergeCell ref="K38:N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zoomScale="120" zoomScaleNormal="120" workbookViewId="0">
      <selection activeCell="O4" sqref="O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78" t="s">
        <v>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"/>
      <c r="P1" s="2"/>
    </row>
    <row r="2" spans="3:16" x14ac:dyDescent="0.25">
      <c r="D2" s="79" t="s">
        <v>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  <c r="P2" s="1"/>
    </row>
    <row r="3" spans="3:16" x14ac:dyDescent="0.25">
      <c r="D3" t="s">
        <v>0</v>
      </c>
      <c r="E3" s="88" t="s">
        <v>39</v>
      </c>
      <c r="F3" s="88"/>
      <c r="G3" s="88"/>
      <c r="H3" s="88"/>
      <c r="J3" t="s">
        <v>1</v>
      </c>
      <c r="K3" s="89" t="s">
        <v>163</v>
      </c>
      <c r="L3" s="89"/>
      <c r="N3" t="s">
        <v>2</v>
      </c>
      <c r="O3" s="31">
        <v>45100</v>
      </c>
    </row>
    <row r="4" spans="3:16" ht="6.75" customHeight="1" x14ac:dyDescent="0.25"/>
    <row r="5" spans="3:16" x14ac:dyDescent="0.25">
      <c r="D5" t="s">
        <v>3</v>
      </c>
      <c r="E5" s="89" t="s">
        <v>130</v>
      </c>
      <c r="F5" s="89"/>
      <c r="G5" s="89"/>
      <c r="H5" s="89"/>
      <c r="J5" s="68" t="s">
        <v>19</v>
      </c>
      <c r="K5" s="68"/>
      <c r="L5" s="69" t="s">
        <v>23</v>
      </c>
      <c r="M5" s="69"/>
      <c r="N5" s="69"/>
      <c r="O5" s="69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2" t="s">
        <v>5</v>
      </c>
      <c r="F7" s="82"/>
      <c r="G7" s="82"/>
      <c r="H7" s="82"/>
      <c r="I7" s="82"/>
      <c r="J7" s="8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5" t="s">
        <v>164</v>
      </c>
      <c r="E8" s="98" t="s">
        <v>162</v>
      </c>
      <c r="F8" s="99" t="s">
        <v>131</v>
      </c>
      <c r="G8" s="99" t="s">
        <v>131</v>
      </c>
      <c r="H8" s="99" t="s">
        <v>131</v>
      </c>
      <c r="I8" s="99" t="s">
        <v>131</v>
      </c>
      <c r="J8" s="100" t="s">
        <v>131</v>
      </c>
      <c r="K8" s="102">
        <v>0</v>
      </c>
      <c r="L8" s="37">
        <v>92</v>
      </c>
      <c r="M8" s="37">
        <v>80</v>
      </c>
      <c r="N8" s="37">
        <v>0</v>
      </c>
      <c r="O8" s="103">
        <f>SUM(K8:N8)/4</f>
        <v>43</v>
      </c>
    </row>
    <row r="9" spans="3:16" ht="15.75" x14ac:dyDescent="0.25">
      <c r="C9" s="6">
        <f>C8+1</f>
        <v>2</v>
      </c>
      <c r="D9" s="15" t="s">
        <v>165</v>
      </c>
      <c r="E9" s="98" t="s">
        <v>148</v>
      </c>
      <c r="F9" s="99" t="s">
        <v>132</v>
      </c>
      <c r="G9" s="99" t="s">
        <v>132</v>
      </c>
      <c r="H9" s="99" t="s">
        <v>132</v>
      </c>
      <c r="I9" s="99" t="s">
        <v>132</v>
      </c>
      <c r="J9" s="100" t="s">
        <v>132</v>
      </c>
      <c r="K9" s="102">
        <f>69+25</f>
        <v>94</v>
      </c>
      <c r="L9" s="37">
        <v>84</v>
      </c>
      <c r="M9" s="37">
        <v>90</v>
      </c>
      <c r="N9" s="37">
        <v>85</v>
      </c>
      <c r="O9" s="103">
        <f t="shared" ref="O9:O29" si="0">SUM(K9:N9)/4</f>
        <v>88.25</v>
      </c>
    </row>
    <row r="10" spans="3:16" ht="15.75" x14ac:dyDescent="0.25">
      <c r="C10" s="6">
        <v>3</v>
      </c>
      <c r="D10" s="15" t="s">
        <v>188</v>
      </c>
      <c r="E10" s="98" t="s">
        <v>187</v>
      </c>
      <c r="F10" s="99"/>
      <c r="G10" s="99"/>
      <c r="H10" s="99"/>
      <c r="I10" s="99"/>
      <c r="J10" s="100"/>
      <c r="K10" s="102">
        <v>0</v>
      </c>
      <c r="L10" s="37">
        <v>0</v>
      </c>
      <c r="M10" s="37">
        <v>0</v>
      </c>
      <c r="N10" s="37">
        <v>0</v>
      </c>
      <c r="O10" s="103">
        <v>0</v>
      </c>
    </row>
    <row r="11" spans="3:16" ht="15.75" x14ac:dyDescent="0.25">
      <c r="C11" s="6">
        <v>4</v>
      </c>
      <c r="D11" s="15" t="s">
        <v>166</v>
      </c>
      <c r="E11" s="98" t="s">
        <v>147</v>
      </c>
      <c r="F11" s="99" t="s">
        <v>133</v>
      </c>
      <c r="G11" s="99" t="s">
        <v>133</v>
      </c>
      <c r="H11" s="99" t="s">
        <v>133</v>
      </c>
      <c r="I11" s="99" t="s">
        <v>133</v>
      </c>
      <c r="J11" s="100" t="s">
        <v>133</v>
      </c>
      <c r="K11" s="102">
        <v>75</v>
      </c>
      <c r="L11" s="37">
        <v>80</v>
      </c>
      <c r="M11" s="37">
        <v>82</v>
      </c>
      <c r="N11" s="37">
        <v>0</v>
      </c>
      <c r="O11" s="103">
        <f t="shared" si="0"/>
        <v>59.25</v>
      </c>
    </row>
    <row r="12" spans="3:16" ht="15.75" x14ac:dyDescent="0.25">
      <c r="C12" s="6">
        <v>5</v>
      </c>
      <c r="D12" s="15" t="s">
        <v>189</v>
      </c>
      <c r="E12" s="98" t="s">
        <v>192</v>
      </c>
      <c r="F12" s="99"/>
      <c r="G12" s="99"/>
      <c r="H12" s="99"/>
      <c r="I12" s="99"/>
      <c r="J12" s="100"/>
      <c r="K12" s="102">
        <v>82</v>
      </c>
      <c r="L12" s="37">
        <v>84</v>
      </c>
      <c r="M12" s="37">
        <v>80</v>
      </c>
      <c r="N12" s="37">
        <v>0</v>
      </c>
      <c r="O12" s="103">
        <f t="shared" si="0"/>
        <v>61.5</v>
      </c>
    </row>
    <row r="13" spans="3:16" ht="15.75" x14ac:dyDescent="0.25">
      <c r="C13" s="6">
        <v>6</v>
      </c>
      <c r="D13" s="15" t="s">
        <v>191</v>
      </c>
      <c r="E13" s="98" t="s">
        <v>190</v>
      </c>
      <c r="F13" s="99"/>
      <c r="G13" s="99"/>
      <c r="H13" s="99"/>
      <c r="I13" s="99"/>
      <c r="J13" s="100"/>
      <c r="K13" s="102">
        <v>0</v>
      </c>
      <c r="L13" s="37">
        <v>0</v>
      </c>
      <c r="M13" s="37">
        <v>0</v>
      </c>
      <c r="N13" s="37">
        <v>0</v>
      </c>
      <c r="O13" s="103">
        <f t="shared" si="0"/>
        <v>0</v>
      </c>
    </row>
    <row r="14" spans="3:16" ht="15.75" x14ac:dyDescent="0.25">
      <c r="C14" s="6">
        <v>7</v>
      </c>
      <c r="D14" s="15" t="s">
        <v>167</v>
      </c>
      <c r="E14" s="98" t="s">
        <v>161</v>
      </c>
      <c r="F14" s="99" t="s">
        <v>134</v>
      </c>
      <c r="G14" s="99" t="s">
        <v>134</v>
      </c>
      <c r="H14" s="99" t="s">
        <v>134</v>
      </c>
      <c r="I14" s="99" t="s">
        <v>134</v>
      </c>
      <c r="J14" s="100" t="s">
        <v>134</v>
      </c>
      <c r="K14" s="102">
        <v>0</v>
      </c>
      <c r="L14" s="37">
        <v>0</v>
      </c>
      <c r="M14" s="37">
        <v>0</v>
      </c>
      <c r="N14" s="37">
        <v>0</v>
      </c>
      <c r="O14" s="103">
        <f t="shared" si="0"/>
        <v>0</v>
      </c>
    </row>
    <row r="15" spans="3:16" ht="15.75" x14ac:dyDescent="0.25">
      <c r="C15" s="6">
        <v>8</v>
      </c>
      <c r="D15" s="15" t="s">
        <v>168</v>
      </c>
      <c r="E15" s="98" t="s">
        <v>149</v>
      </c>
      <c r="F15" s="99" t="s">
        <v>135</v>
      </c>
      <c r="G15" s="99" t="s">
        <v>135</v>
      </c>
      <c r="H15" s="99" t="s">
        <v>135</v>
      </c>
      <c r="I15" s="99" t="s">
        <v>135</v>
      </c>
      <c r="J15" s="100" t="s">
        <v>135</v>
      </c>
      <c r="K15" s="102">
        <v>93</v>
      </c>
      <c r="L15" s="37">
        <v>83</v>
      </c>
      <c r="M15" s="37">
        <v>92</v>
      </c>
      <c r="N15" s="37">
        <v>80</v>
      </c>
      <c r="O15" s="103">
        <f t="shared" si="0"/>
        <v>87</v>
      </c>
    </row>
    <row r="16" spans="3:16" ht="15.75" x14ac:dyDescent="0.25">
      <c r="C16" s="6">
        <v>9</v>
      </c>
      <c r="D16" s="15" t="s">
        <v>169</v>
      </c>
      <c r="E16" s="98" t="s">
        <v>150</v>
      </c>
      <c r="F16" s="99" t="s">
        <v>136</v>
      </c>
      <c r="G16" s="99" t="s">
        <v>136</v>
      </c>
      <c r="H16" s="99" t="s">
        <v>136</v>
      </c>
      <c r="I16" s="99" t="s">
        <v>136</v>
      </c>
      <c r="J16" s="100" t="s">
        <v>136</v>
      </c>
      <c r="K16" s="102">
        <v>85</v>
      </c>
      <c r="L16" s="37">
        <v>77</v>
      </c>
      <c r="M16" s="37">
        <v>76</v>
      </c>
      <c r="N16" s="37">
        <v>0</v>
      </c>
      <c r="O16" s="103">
        <f t="shared" si="0"/>
        <v>59.5</v>
      </c>
    </row>
    <row r="17" spans="3:15" ht="15.75" x14ac:dyDescent="0.25">
      <c r="C17" s="6">
        <v>10</v>
      </c>
      <c r="D17" s="15" t="s">
        <v>170</v>
      </c>
      <c r="E17" s="98" t="s">
        <v>160</v>
      </c>
      <c r="F17" s="99" t="s">
        <v>137</v>
      </c>
      <c r="G17" s="99" t="s">
        <v>137</v>
      </c>
      <c r="H17" s="99" t="s">
        <v>137</v>
      </c>
      <c r="I17" s="99" t="s">
        <v>137</v>
      </c>
      <c r="J17" s="100" t="s">
        <v>137</v>
      </c>
      <c r="K17" s="102">
        <v>0</v>
      </c>
      <c r="L17" s="37">
        <v>82</v>
      </c>
      <c r="M17" s="37">
        <v>0</v>
      </c>
      <c r="N17" s="37">
        <v>0</v>
      </c>
      <c r="O17" s="103">
        <f t="shared" si="0"/>
        <v>20.5</v>
      </c>
    </row>
    <row r="18" spans="3:15" ht="15.75" x14ac:dyDescent="0.25">
      <c r="C18" s="6">
        <f t="shared" ref="C18:C19" si="1">C17+1</f>
        <v>11</v>
      </c>
      <c r="D18" s="15" t="s">
        <v>171</v>
      </c>
      <c r="E18" s="98" t="s">
        <v>159</v>
      </c>
      <c r="F18" s="99" t="s">
        <v>138</v>
      </c>
      <c r="G18" s="99" t="s">
        <v>138</v>
      </c>
      <c r="H18" s="99" t="s">
        <v>138</v>
      </c>
      <c r="I18" s="99" t="s">
        <v>138</v>
      </c>
      <c r="J18" s="100" t="s">
        <v>138</v>
      </c>
      <c r="K18" s="102">
        <v>86</v>
      </c>
      <c r="L18" s="37">
        <v>80</v>
      </c>
      <c r="M18" s="37">
        <v>80</v>
      </c>
      <c r="N18" s="37">
        <v>0</v>
      </c>
      <c r="O18" s="103">
        <f t="shared" si="0"/>
        <v>61.5</v>
      </c>
    </row>
    <row r="19" spans="3:15" ht="15.75" x14ac:dyDescent="0.25">
      <c r="C19" s="6">
        <f t="shared" si="1"/>
        <v>12</v>
      </c>
      <c r="D19" s="15" t="s">
        <v>172</v>
      </c>
      <c r="E19" s="98" t="s">
        <v>151</v>
      </c>
      <c r="F19" s="99" t="s">
        <v>139</v>
      </c>
      <c r="G19" s="99" t="s">
        <v>139</v>
      </c>
      <c r="H19" s="99" t="s">
        <v>139</v>
      </c>
      <c r="I19" s="99" t="s">
        <v>139</v>
      </c>
      <c r="J19" s="100" t="s">
        <v>139</v>
      </c>
      <c r="K19" s="102">
        <v>85</v>
      </c>
      <c r="L19" s="37">
        <v>71</v>
      </c>
      <c r="M19" s="37">
        <v>73</v>
      </c>
      <c r="N19" s="37">
        <v>0</v>
      </c>
      <c r="O19" s="103">
        <f t="shared" si="0"/>
        <v>57.25</v>
      </c>
    </row>
    <row r="20" spans="3:15" ht="15.75" x14ac:dyDescent="0.25">
      <c r="C20" s="6">
        <f>C19+1</f>
        <v>13</v>
      </c>
      <c r="D20" s="15" t="s">
        <v>183</v>
      </c>
      <c r="E20" s="98" t="s">
        <v>182</v>
      </c>
      <c r="F20" s="99"/>
      <c r="G20" s="99"/>
      <c r="H20" s="99"/>
      <c r="I20" s="99"/>
      <c r="J20" s="100"/>
      <c r="K20" s="102">
        <v>0</v>
      </c>
      <c r="L20" s="37">
        <v>75</v>
      </c>
      <c r="M20" s="37">
        <v>0</v>
      </c>
      <c r="N20" s="37">
        <v>0</v>
      </c>
      <c r="O20" s="103">
        <f t="shared" si="0"/>
        <v>18.75</v>
      </c>
    </row>
    <row r="21" spans="3:15" ht="15.75" x14ac:dyDescent="0.25">
      <c r="C21" s="6">
        <v>14</v>
      </c>
      <c r="D21" s="15" t="s">
        <v>194</v>
      </c>
      <c r="E21" s="98" t="s">
        <v>193</v>
      </c>
      <c r="F21" s="99"/>
      <c r="G21" s="99"/>
      <c r="H21" s="99"/>
      <c r="I21" s="99"/>
      <c r="J21" s="100"/>
      <c r="K21" s="102">
        <v>93</v>
      </c>
      <c r="L21" s="37">
        <v>80</v>
      </c>
      <c r="M21" s="37">
        <v>80</v>
      </c>
      <c r="N21" s="37">
        <v>80</v>
      </c>
      <c r="O21" s="103">
        <f t="shared" si="0"/>
        <v>83.25</v>
      </c>
    </row>
    <row r="22" spans="3:15" ht="15.75" x14ac:dyDescent="0.25">
      <c r="C22" s="6">
        <v>15</v>
      </c>
      <c r="D22" s="15" t="s">
        <v>173</v>
      </c>
      <c r="E22" s="98" t="s">
        <v>152</v>
      </c>
      <c r="F22" s="99" t="s">
        <v>140</v>
      </c>
      <c r="G22" s="99" t="s">
        <v>140</v>
      </c>
      <c r="H22" s="99" t="s">
        <v>140</v>
      </c>
      <c r="I22" s="99" t="s">
        <v>140</v>
      </c>
      <c r="J22" s="100" t="s">
        <v>140</v>
      </c>
      <c r="K22" s="102">
        <v>90</v>
      </c>
      <c r="L22" s="37">
        <v>88</v>
      </c>
      <c r="M22" s="37">
        <v>89</v>
      </c>
      <c r="N22" s="37">
        <v>80</v>
      </c>
      <c r="O22" s="103">
        <f t="shared" si="0"/>
        <v>86.75</v>
      </c>
    </row>
    <row r="23" spans="3:15" ht="15.75" x14ac:dyDescent="0.25">
      <c r="C23" s="6">
        <f t="shared" ref="C23:C29" si="2">C22+1</f>
        <v>16</v>
      </c>
      <c r="D23" s="15" t="s">
        <v>174</v>
      </c>
      <c r="E23" s="85" t="s">
        <v>153</v>
      </c>
      <c r="F23" s="86" t="s">
        <v>141</v>
      </c>
      <c r="G23" s="86" t="s">
        <v>141</v>
      </c>
      <c r="H23" s="86" t="s">
        <v>141</v>
      </c>
      <c r="I23" s="86" t="s">
        <v>141</v>
      </c>
      <c r="J23" s="87" t="s">
        <v>141</v>
      </c>
      <c r="K23" s="104">
        <v>92</v>
      </c>
      <c r="L23" s="38">
        <v>84</v>
      </c>
      <c r="M23" s="38">
        <v>80</v>
      </c>
      <c r="N23" s="38">
        <v>0</v>
      </c>
      <c r="O23" s="103">
        <f t="shared" si="0"/>
        <v>64</v>
      </c>
    </row>
    <row r="24" spans="3:15" ht="15.75" x14ac:dyDescent="0.25">
      <c r="C24" s="6">
        <f t="shared" si="2"/>
        <v>17</v>
      </c>
      <c r="D24" s="15" t="s">
        <v>175</v>
      </c>
      <c r="E24" s="85" t="s">
        <v>154</v>
      </c>
      <c r="F24" s="86" t="s">
        <v>142</v>
      </c>
      <c r="G24" s="86" t="s">
        <v>142</v>
      </c>
      <c r="H24" s="86" t="s">
        <v>142</v>
      </c>
      <c r="I24" s="86" t="s">
        <v>142</v>
      </c>
      <c r="J24" s="87" t="s">
        <v>142</v>
      </c>
      <c r="K24" s="104">
        <v>87</v>
      </c>
      <c r="L24" s="38">
        <v>87</v>
      </c>
      <c r="M24" s="38">
        <v>82</v>
      </c>
      <c r="N24" s="38">
        <v>0</v>
      </c>
      <c r="O24" s="103">
        <f t="shared" si="0"/>
        <v>64</v>
      </c>
    </row>
    <row r="25" spans="3:15" ht="15.75" x14ac:dyDescent="0.25">
      <c r="C25" s="6">
        <f t="shared" si="2"/>
        <v>18</v>
      </c>
      <c r="D25" s="15" t="s">
        <v>176</v>
      </c>
      <c r="E25" s="98" t="s">
        <v>155</v>
      </c>
      <c r="F25" s="99" t="s">
        <v>143</v>
      </c>
      <c r="G25" s="99" t="s">
        <v>143</v>
      </c>
      <c r="H25" s="99" t="s">
        <v>143</v>
      </c>
      <c r="I25" s="99" t="s">
        <v>143</v>
      </c>
      <c r="J25" s="100" t="s">
        <v>143</v>
      </c>
      <c r="K25" s="102">
        <v>93</v>
      </c>
      <c r="L25" s="37">
        <v>82</v>
      </c>
      <c r="M25" s="37">
        <v>90</v>
      </c>
      <c r="N25" s="37">
        <v>0</v>
      </c>
      <c r="O25" s="103">
        <f t="shared" si="0"/>
        <v>66.25</v>
      </c>
    </row>
    <row r="26" spans="3:15" ht="15.75" x14ac:dyDescent="0.25">
      <c r="C26" s="6">
        <f t="shared" si="2"/>
        <v>19</v>
      </c>
      <c r="D26" s="15" t="s">
        <v>177</v>
      </c>
      <c r="E26" s="98" t="s">
        <v>156</v>
      </c>
      <c r="F26" s="99" t="s">
        <v>144</v>
      </c>
      <c r="G26" s="99" t="s">
        <v>144</v>
      </c>
      <c r="H26" s="99" t="s">
        <v>144</v>
      </c>
      <c r="I26" s="99" t="s">
        <v>144</v>
      </c>
      <c r="J26" s="100" t="s">
        <v>144</v>
      </c>
      <c r="K26" s="102">
        <v>90</v>
      </c>
      <c r="L26" s="37">
        <v>70</v>
      </c>
      <c r="M26" s="37">
        <v>75</v>
      </c>
      <c r="N26" s="37">
        <v>0</v>
      </c>
      <c r="O26" s="103">
        <f t="shared" si="0"/>
        <v>58.75</v>
      </c>
    </row>
    <row r="27" spans="3:15" ht="15.75" x14ac:dyDescent="0.25">
      <c r="C27" s="6">
        <f t="shared" si="2"/>
        <v>20</v>
      </c>
      <c r="D27" s="15" t="s">
        <v>178</v>
      </c>
      <c r="E27" s="98" t="s">
        <v>157</v>
      </c>
      <c r="F27" s="99" t="s">
        <v>145</v>
      </c>
      <c r="G27" s="99" t="s">
        <v>145</v>
      </c>
      <c r="H27" s="99" t="s">
        <v>145</v>
      </c>
      <c r="I27" s="99" t="s">
        <v>145</v>
      </c>
      <c r="J27" s="100" t="s">
        <v>145</v>
      </c>
      <c r="K27" s="102">
        <v>81</v>
      </c>
      <c r="L27" s="37">
        <v>70</v>
      </c>
      <c r="M27" s="37">
        <v>75</v>
      </c>
      <c r="N27" s="37">
        <v>0</v>
      </c>
      <c r="O27" s="103">
        <f t="shared" si="0"/>
        <v>56.5</v>
      </c>
    </row>
    <row r="28" spans="3:15" ht="15.75" x14ac:dyDescent="0.25">
      <c r="C28" s="6">
        <f t="shared" si="2"/>
        <v>21</v>
      </c>
      <c r="D28" s="15" t="s">
        <v>179</v>
      </c>
      <c r="E28" s="98" t="s">
        <v>158</v>
      </c>
      <c r="F28" s="99" t="s">
        <v>146</v>
      </c>
      <c r="G28" s="99" t="s">
        <v>146</v>
      </c>
      <c r="H28" s="99" t="s">
        <v>146</v>
      </c>
      <c r="I28" s="99" t="s">
        <v>146</v>
      </c>
      <c r="J28" s="100" t="s">
        <v>146</v>
      </c>
      <c r="K28" s="102">
        <v>0</v>
      </c>
      <c r="L28" s="37">
        <v>0</v>
      </c>
      <c r="M28" s="37">
        <v>0</v>
      </c>
      <c r="N28" s="37">
        <v>0</v>
      </c>
      <c r="O28" s="103">
        <f t="shared" si="0"/>
        <v>0</v>
      </c>
    </row>
    <row r="29" spans="3:15" ht="15.75" x14ac:dyDescent="0.25">
      <c r="C29" s="6">
        <f t="shared" si="2"/>
        <v>22</v>
      </c>
      <c r="D29" s="15" t="s">
        <v>196</v>
      </c>
      <c r="E29" s="98" t="s">
        <v>195</v>
      </c>
      <c r="F29" s="99"/>
      <c r="G29" s="99"/>
      <c r="H29" s="99"/>
      <c r="I29" s="99"/>
      <c r="J29" s="100"/>
      <c r="K29" s="105">
        <v>0</v>
      </c>
      <c r="L29" s="37">
        <v>0</v>
      </c>
      <c r="M29" s="37">
        <v>0</v>
      </c>
      <c r="N29" s="37">
        <v>0</v>
      </c>
      <c r="O29" s="103">
        <f t="shared" si="0"/>
        <v>0</v>
      </c>
    </row>
    <row r="30" spans="3:15" x14ac:dyDescent="0.25">
      <c r="C30" s="6"/>
      <c r="D30" s="34"/>
      <c r="E30" s="90"/>
      <c r="F30" s="90"/>
      <c r="G30" s="90"/>
      <c r="H30" s="90"/>
      <c r="I30" s="90"/>
      <c r="J30" s="90"/>
      <c r="K30" s="37"/>
      <c r="L30" s="37"/>
      <c r="M30" s="37"/>
      <c r="N30" s="37"/>
      <c r="O30" s="36"/>
    </row>
    <row r="31" spans="3:15" x14ac:dyDescent="0.25">
      <c r="C31" s="6"/>
      <c r="D31" s="34"/>
      <c r="E31" s="84"/>
      <c r="F31" s="84"/>
      <c r="G31" s="84"/>
      <c r="H31" s="84"/>
      <c r="I31" s="84"/>
      <c r="J31" s="84"/>
      <c r="K31" s="46"/>
      <c r="L31" s="46"/>
      <c r="M31" s="46"/>
      <c r="N31" s="46"/>
      <c r="O31" s="47"/>
    </row>
    <row r="32" spans="3:15" ht="18.75" x14ac:dyDescent="0.3">
      <c r="C32" s="3"/>
      <c r="D32" s="34"/>
      <c r="E32" s="91" t="s">
        <v>197</v>
      </c>
      <c r="F32" s="92"/>
      <c r="G32" s="92"/>
      <c r="H32" s="92"/>
      <c r="I32" s="92"/>
      <c r="J32" s="93"/>
      <c r="K32" s="48">
        <f>SUM(K8:K29)/22</f>
        <v>55.727272727272727</v>
      </c>
      <c r="L32" s="49">
        <f>SUM(L8:L29)/22</f>
        <v>62.227272727272727</v>
      </c>
      <c r="M32" s="49">
        <f>SUM(M8:M29)/22</f>
        <v>55.636363636363633</v>
      </c>
      <c r="N32" s="49">
        <f>SUM(N8:N29)/22</f>
        <v>14.772727272727273</v>
      </c>
      <c r="O32" s="47"/>
    </row>
    <row r="33" spans="3:15" ht="18.75" x14ac:dyDescent="0.3">
      <c r="C33" s="6"/>
      <c r="D33" s="35"/>
      <c r="E33" s="71" t="s">
        <v>198</v>
      </c>
      <c r="F33" s="72"/>
      <c r="G33" s="72"/>
      <c r="H33" s="72"/>
      <c r="I33" s="72"/>
      <c r="J33" s="73"/>
      <c r="K33" s="50">
        <f>COUNTIF(K7:K29,"&gt;=59.88")</f>
        <v>14</v>
      </c>
      <c r="L33" s="44">
        <f>COUNTIF(L7:L29,"&gt;=62.5")</f>
        <v>17</v>
      </c>
      <c r="M33" s="45">
        <f>COUNTIF(M8:M29,"&gt;=55.45")</f>
        <v>15</v>
      </c>
      <c r="N33" s="45">
        <f>COUNTIF(N8:N29,"&gt;=14.77")</f>
        <v>4</v>
      </c>
      <c r="O33" s="47"/>
    </row>
    <row r="34" spans="3:15" x14ac:dyDescent="0.25">
      <c r="D34" s="68"/>
      <c r="E34" s="68"/>
      <c r="F34" s="1"/>
      <c r="I34" s="76" t="s">
        <v>16</v>
      </c>
      <c r="J34" s="76"/>
      <c r="K34" s="9">
        <f>COUNTIF(K8:K29,"&gt;=70")</f>
        <v>14</v>
      </c>
      <c r="L34" s="9">
        <f>COUNTIF(L8:L29,"&gt;=70")</f>
        <v>17</v>
      </c>
      <c r="M34" s="9">
        <f>COUNTIF(M8:M29,"&gt;=70")</f>
        <v>15</v>
      </c>
      <c r="N34" s="9">
        <f>COUNTIF(N8:N33,"&gt;=70")</f>
        <v>4</v>
      </c>
      <c r="O34" s="13">
        <f>COUNTIF(O8:O32,"&gt;=70")</f>
        <v>4</v>
      </c>
    </row>
    <row r="35" spans="3:15" x14ac:dyDescent="0.25">
      <c r="D35" s="68"/>
      <c r="E35" s="68"/>
      <c r="F35" s="7"/>
      <c r="I35" s="74" t="s">
        <v>17</v>
      </c>
      <c r="J35" s="74"/>
      <c r="K35" s="10">
        <f>COUNTIF(K8:K29,"&lt;70")</f>
        <v>8</v>
      </c>
      <c r="L35" s="10">
        <f>COUNTIF(L8:L29,"&lt;70")</f>
        <v>5</v>
      </c>
      <c r="M35" s="10">
        <f>COUNTIF(M8:M29,"&lt;70")</f>
        <v>7</v>
      </c>
      <c r="N35" s="10">
        <f>COUNTIF(N8:N33,"&lt;70")</f>
        <v>20</v>
      </c>
      <c r="O35" s="10">
        <f>COUNTIF(O8:O33,"&lt;70")</f>
        <v>18</v>
      </c>
    </row>
    <row r="36" spans="3:15" x14ac:dyDescent="0.25">
      <c r="D36" s="68"/>
      <c r="E36" s="68"/>
      <c r="F36" s="68"/>
      <c r="I36" s="74" t="s">
        <v>18</v>
      </c>
      <c r="J36" s="74"/>
      <c r="K36" s="10">
        <f>COUNT(K8:K29)</f>
        <v>22</v>
      </c>
      <c r="L36" s="10">
        <f>COUNT(L8:L29)</f>
        <v>22</v>
      </c>
      <c r="M36" s="10">
        <f>COUNT(M8:M29)</f>
        <v>22</v>
      </c>
      <c r="N36" s="10">
        <f>COUNT(N8:N29)</f>
        <v>22</v>
      </c>
      <c r="O36" s="10">
        <f>COUNT(O8:O33)</f>
        <v>22</v>
      </c>
    </row>
    <row r="37" spans="3:15" x14ac:dyDescent="0.25">
      <c r="D37" s="68"/>
      <c r="E37" s="68"/>
      <c r="F37" s="1"/>
      <c r="I37" s="75" t="s">
        <v>13</v>
      </c>
      <c r="J37" s="75"/>
      <c r="K37" s="11">
        <f>K34/K36</f>
        <v>0.63636363636363635</v>
      </c>
      <c r="L37" s="12">
        <f t="shared" ref="L37:O37" si="3">L34/L36</f>
        <v>0.77272727272727271</v>
      </c>
      <c r="M37" s="12">
        <f t="shared" si="3"/>
        <v>0.68181818181818177</v>
      </c>
      <c r="N37" s="12">
        <f t="shared" si="3"/>
        <v>0.18181818181818182</v>
      </c>
      <c r="O37" s="12">
        <f t="shared" si="3"/>
        <v>0.18181818181818182</v>
      </c>
    </row>
    <row r="38" spans="3:15" x14ac:dyDescent="0.25">
      <c r="D38" s="68"/>
      <c r="E38" s="68"/>
      <c r="F38" s="1"/>
      <c r="I38" s="75" t="s">
        <v>14</v>
      </c>
      <c r="J38" s="75"/>
      <c r="K38" s="11">
        <f>K35/K36</f>
        <v>0.36363636363636365</v>
      </c>
      <c r="L38" s="11">
        <f t="shared" ref="L38:O38" si="4">L35/L36</f>
        <v>0.22727272727272727</v>
      </c>
      <c r="M38" s="12">
        <f t="shared" si="4"/>
        <v>0.31818181818181818</v>
      </c>
      <c r="N38" s="12">
        <f t="shared" si="4"/>
        <v>0.90909090909090906</v>
      </c>
      <c r="O38" s="12">
        <f t="shared" si="4"/>
        <v>0.81818181818181823</v>
      </c>
    </row>
    <row r="39" spans="3:15" x14ac:dyDescent="0.25">
      <c r="D39" s="68"/>
      <c r="E39" s="68"/>
      <c r="F39" s="7"/>
      <c r="M39" s="108">
        <f>(15*100)/22</f>
        <v>68.181818181818187</v>
      </c>
      <c r="N39" s="108">
        <f>(4*100)/22</f>
        <v>18.181818181818183</v>
      </c>
      <c r="O39" s="108"/>
    </row>
    <row r="40" spans="3:15" x14ac:dyDescent="0.25">
      <c r="D40" s="1"/>
      <c r="E40" s="1"/>
      <c r="F40" s="7"/>
    </row>
    <row r="41" spans="3:15" x14ac:dyDescent="0.25">
      <c r="K41" s="69"/>
      <c r="L41" s="69"/>
      <c r="M41" s="69"/>
      <c r="N41" s="69"/>
    </row>
    <row r="42" spans="3:15" x14ac:dyDescent="0.25">
      <c r="K42" s="70" t="s">
        <v>15</v>
      </c>
      <c r="L42" s="70"/>
      <c r="M42" s="70"/>
      <c r="N42" s="70"/>
    </row>
  </sheetData>
  <mergeCells count="47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N41"/>
    <mergeCell ref="K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2023-03-25T03:32:36Z</cp:lastPrinted>
  <dcterms:created xsi:type="dcterms:W3CDTF">2023-03-14T19:16:59Z</dcterms:created>
  <dcterms:modified xsi:type="dcterms:W3CDTF">2023-06-23T18:58:26Z</dcterms:modified>
</cp:coreProperties>
</file>