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"/>
    </mc:Choice>
  </mc:AlternateContent>
  <bookViews>
    <workbookView xWindow="0" yWindow="0" windowWidth="20460" windowHeight="7440" activeTab="3"/>
  </bookViews>
  <sheets>
    <sheet name="FUND DE INVESTIGACIÓN" sheetId="5" r:id="rId1"/>
    <sheet name="DESARROLLLO SUSTENT" sheetId="4" r:id="rId2"/>
    <sheet name="FORM Y EVAL DE PROY" sheetId="1" r:id="rId3"/>
    <sheet name="GESTION AMB" sheetId="3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3" l="1"/>
  <c r="Q14" i="4" l="1"/>
  <c r="J53" i="3" l="1"/>
  <c r="K53" i="1"/>
  <c r="J53" i="1"/>
  <c r="J52" i="1"/>
  <c r="B17" i="1"/>
  <c r="B18" i="1"/>
  <c r="B19" i="1" s="1"/>
  <c r="J59" i="3" l="1"/>
  <c r="J60" i="3"/>
  <c r="J58" i="4"/>
  <c r="J57" i="4"/>
  <c r="J51" i="4"/>
  <c r="B29" i="4"/>
  <c r="B30" i="4"/>
  <c r="B31" i="4" s="1"/>
  <c r="B32" i="4" s="1"/>
  <c r="B33" i="4" s="1"/>
  <c r="B34" i="4" s="1"/>
  <c r="J59" i="5" l="1"/>
  <c r="J53" i="5"/>
  <c r="B10" i="1" l="1"/>
  <c r="B11" i="1" s="1"/>
  <c r="B12" i="1" s="1"/>
  <c r="B13" i="1" s="1"/>
  <c r="B14" i="1" s="1"/>
  <c r="B15" i="1" s="1"/>
  <c r="B16" i="1" s="1"/>
  <c r="K56" i="3" l="1"/>
  <c r="L56" i="3"/>
  <c r="M56" i="3"/>
  <c r="N56" i="3"/>
  <c r="J56" i="3"/>
  <c r="K56" i="5" l="1"/>
  <c r="L56" i="5"/>
  <c r="M56" i="5"/>
  <c r="N56" i="5"/>
  <c r="O56" i="5"/>
  <c r="J56" i="5"/>
  <c r="K55" i="5"/>
  <c r="L55" i="5"/>
  <c r="M55" i="5"/>
  <c r="N55" i="5"/>
  <c r="O55" i="5"/>
  <c r="J55" i="5"/>
  <c r="K54" i="5"/>
  <c r="L54" i="5"/>
  <c r="M54" i="5"/>
  <c r="N54" i="5"/>
  <c r="O54" i="5"/>
  <c r="J54" i="5"/>
  <c r="K54" i="4"/>
  <c r="L54" i="4"/>
  <c r="M54" i="4"/>
  <c r="N54" i="4"/>
  <c r="O54" i="4"/>
  <c r="J54" i="4"/>
  <c r="K53" i="4"/>
  <c r="L53" i="4"/>
  <c r="M53" i="4"/>
  <c r="N53" i="4"/>
  <c r="O53" i="4"/>
  <c r="K52" i="4"/>
  <c r="L52" i="4"/>
  <c r="M52" i="4"/>
  <c r="N52" i="4"/>
  <c r="O52" i="4"/>
  <c r="J53" i="4"/>
  <c r="J52" i="4"/>
  <c r="N55" i="3"/>
  <c r="N54" i="3"/>
  <c r="M55" i="3"/>
  <c r="M54" i="3"/>
  <c r="L48" i="1"/>
  <c r="L49" i="1"/>
  <c r="L47" i="1"/>
  <c r="O59" i="5" l="1"/>
  <c r="O60" i="5" s="1"/>
  <c r="N59" i="5"/>
  <c r="M59" i="5"/>
  <c r="N60" i="5"/>
  <c r="M60" i="5"/>
  <c r="L59" i="5"/>
  <c r="O57" i="4"/>
  <c r="N57" i="4"/>
  <c r="M57" i="4"/>
  <c r="M58" i="4" s="1"/>
  <c r="N58" i="4"/>
  <c r="O58" i="4"/>
  <c r="L52" i="1"/>
  <c r="L53" i="1" s="1"/>
  <c r="L46" i="1"/>
  <c r="M53" i="3"/>
  <c r="M59" i="3" s="1"/>
  <c r="M60" i="3" s="1"/>
  <c r="N53" i="3"/>
  <c r="N59" i="3" s="1"/>
  <c r="N60" i="3" s="1"/>
  <c r="M51" i="4"/>
  <c r="N51" i="4"/>
  <c r="O51" i="4"/>
  <c r="M53" i="5"/>
  <c r="N53" i="5"/>
  <c r="O53" i="5"/>
  <c r="Q9" i="5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10" i="1"/>
  <c r="Q11" i="1"/>
  <c r="Q12" i="1"/>
  <c r="Q13" i="1"/>
  <c r="Q14" i="1"/>
  <c r="Q15" i="1"/>
  <c r="Q16" i="1"/>
  <c r="Q17" i="1"/>
  <c r="Q18" i="1"/>
  <c r="Q19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L51" i="4" l="1"/>
  <c r="L53" i="5" l="1"/>
  <c r="L57" i="4"/>
  <c r="L53" i="3"/>
  <c r="L59" i="3" s="1"/>
  <c r="K46" i="1"/>
  <c r="K52" i="1" s="1"/>
  <c r="K59" i="5" l="1"/>
  <c r="K57" i="4"/>
  <c r="K59" i="3"/>
  <c r="K60" i="5" l="1"/>
  <c r="J60" i="5" l="1"/>
  <c r="J48" i="1"/>
  <c r="K55" i="3" l="1"/>
  <c r="L55" i="3"/>
  <c r="O55" i="3"/>
  <c r="P55" i="3"/>
  <c r="J55" i="3"/>
  <c r="K54" i="3"/>
  <c r="O54" i="3"/>
  <c r="P54" i="3"/>
  <c r="Q32" i="4" l="1"/>
  <c r="Q30" i="4"/>
  <c r="Q27" i="4"/>
  <c r="Q25" i="4"/>
  <c r="Q28" i="4"/>
  <c r="Q29" i="4"/>
  <c r="Q31" i="4"/>
  <c r="Q33" i="4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L60" i="5"/>
  <c r="P55" i="5"/>
  <c r="P58" i="5" s="1"/>
  <c r="P54" i="5"/>
  <c r="M57" i="5"/>
  <c r="L57" i="5"/>
  <c r="K57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4" i="4"/>
  <c r="L58" i="4"/>
  <c r="K58" i="4"/>
  <c r="P53" i="4"/>
  <c r="P52" i="4"/>
  <c r="J55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24" i="4"/>
  <c r="Q23" i="4"/>
  <c r="Q22" i="4"/>
  <c r="Q21" i="4"/>
  <c r="Q20" i="4"/>
  <c r="Q19" i="4"/>
  <c r="Q18" i="4"/>
  <c r="Q17" i="4"/>
  <c r="Q16" i="4"/>
  <c r="Q15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P58" i="3" s="1"/>
  <c r="O56" i="3"/>
  <c r="N57" i="3"/>
  <c r="M57" i="3"/>
  <c r="O58" i="3"/>
  <c r="L58" i="3"/>
  <c r="P57" i="3"/>
  <c r="O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7" i="5" l="1"/>
  <c r="N55" i="4"/>
  <c r="M55" i="4"/>
  <c r="O55" i="4"/>
  <c r="M58" i="3"/>
  <c r="K55" i="4"/>
  <c r="O57" i="5"/>
  <c r="O57" i="6"/>
  <c r="P58" i="6"/>
  <c r="N57" i="5"/>
  <c r="N58" i="3"/>
  <c r="L55" i="4"/>
  <c r="P57" i="6"/>
  <c r="K58" i="6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K57" i="6"/>
  <c r="L58" i="6"/>
  <c r="J57" i="3"/>
  <c r="J58" i="3"/>
  <c r="K58" i="3"/>
  <c r="K60" i="3"/>
  <c r="L57" i="3"/>
  <c r="L60" i="3"/>
  <c r="P55" i="4"/>
  <c r="N58" i="5"/>
  <c r="L57" i="6"/>
  <c r="L58" i="5"/>
  <c r="Q56" i="5"/>
  <c r="L56" i="4"/>
  <c r="N56" i="4"/>
  <c r="P56" i="4"/>
  <c r="K57" i="3"/>
  <c r="K56" i="4"/>
  <c r="M56" i="4"/>
  <c r="O56" i="4"/>
  <c r="Q54" i="4"/>
  <c r="K58" i="5"/>
  <c r="M58" i="5"/>
  <c r="O58" i="5"/>
  <c r="J58" i="5"/>
  <c r="Q56" i="3"/>
  <c r="Q56" i="6"/>
  <c r="M58" i="6"/>
  <c r="O58" i="6"/>
  <c r="Q54" i="6"/>
  <c r="Q57" i="6" s="1"/>
  <c r="Q55" i="6"/>
  <c r="Q58" i="6" s="1"/>
  <c r="Q54" i="5"/>
  <c r="Q55" i="5"/>
  <c r="Q58" i="5" s="1"/>
  <c r="J56" i="4"/>
  <c r="Q52" i="4"/>
  <c r="Q53" i="4"/>
  <c r="Q54" i="3"/>
  <c r="Q55" i="3"/>
  <c r="Q58" i="3" s="1"/>
  <c r="M49" i="1"/>
  <c r="N49" i="1"/>
  <c r="O49" i="1"/>
  <c r="P49" i="1"/>
  <c r="J49" i="1"/>
  <c r="Q46" i="1"/>
  <c r="K48" i="1"/>
  <c r="M48" i="1"/>
  <c r="N48" i="1"/>
  <c r="O48" i="1"/>
  <c r="P48" i="1"/>
  <c r="M47" i="1"/>
  <c r="N47" i="1"/>
  <c r="O47" i="1"/>
  <c r="P47" i="1"/>
  <c r="J47" i="1"/>
  <c r="Q55" i="4" l="1"/>
  <c r="Q57" i="5"/>
  <c r="Q56" i="4"/>
  <c r="Q57" i="3"/>
  <c r="Q42" i="1"/>
  <c r="Q43" i="1"/>
  <c r="Q44" i="1"/>
  <c r="Q45" i="1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K51" i="1"/>
  <c r="L51" i="1"/>
  <c r="M51" i="1"/>
  <c r="N51" i="1"/>
  <c r="O51" i="1"/>
  <c r="P51" i="1"/>
  <c r="K50" i="1"/>
  <c r="L50" i="1"/>
  <c r="M50" i="1"/>
  <c r="N50" i="1"/>
  <c r="O50" i="1"/>
  <c r="P50" i="1"/>
  <c r="J51" i="1"/>
  <c r="J50" i="1"/>
  <c r="Q49" i="1" l="1"/>
  <c r="Q48" i="1"/>
  <c r="Q47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1" i="1" l="1"/>
  <c r="Q50" i="1"/>
</calcChain>
</file>

<file path=xl/sharedStrings.xml><?xml version="1.0" encoding="utf-8"?>
<sst xmlns="http://schemas.openxmlformats.org/spreadsheetml/2006/main" count="236" uniqueCount="136">
  <si>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</si>
  <si>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</si>
  <si>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</si>
  <si>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</si>
  <si>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</si>
  <si>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</si>
  <si>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</si>
  <si>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</si>
  <si>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</si>
  <si>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</si>
  <si>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</si>
  <si>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</si>
  <si>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</si>
  <si>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</si>
  <si>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</si>
  <si>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</si>
  <si>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</si>
  <si>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</si>
  <si>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</si>
  <si>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</si>
  <si>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</si>
  <si>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</si>
  <si>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</si>
  <si>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</si>
  <si>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BAXIN NOLASCO EMILY DARINA</t>
  </si>
  <si>
    <t>CHAVEZ ALEJO KARINA</t>
  </si>
  <si>
    <t>GAPI FARARONI DIANA JACQUELYNE</t>
  </si>
  <si>
    <t>HERNANDEZ ANTEMATE ROSA MARIA</t>
  </si>
  <si>
    <t>MALAGA BUSTAMANTE CARLOS</t>
  </si>
  <si>
    <t>NUÑEZ CHAGALA JENNIFER</t>
  </si>
  <si>
    <t>ORTEGA LOZADA EDGAR ANTONIO</t>
  </si>
  <si>
    <t>RUIZ SUAREZ SAEL</t>
  </si>
  <si>
    <t>SANCHEZ GARCIA MARLA IVETTE</t>
  </si>
  <si>
    <t>ZACARIAS ALVAREZ DAVID ENRIQUE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</si>
  <si>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</si>
  <si>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</si>
  <si>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</si>
  <si>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</si>
  <si>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</si>
  <si>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</si>
  <si>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</si>
  <si>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</si>
  <si>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Dominguez Marcos Juan Carlos</t>
  </si>
  <si>
    <t>Figueroa Cruz Maritza</t>
  </si>
  <si>
    <t>Garcia Moreno Marco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</si>
  <si>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</si>
  <si>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</si>
  <si>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</si>
  <si>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</si>
  <si>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</si>
  <si>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</si>
  <si>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</si>
  <si>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</si>
  <si>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</si>
  <si>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</si>
  <si>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</si>
  <si>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</si>
  <si>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ERASTO DEL ANGEL PEREZ</t>
  </si>
  <si>
    <t>chipol temich alma zuriel</t>
  </si>
  <si>
    <t>Mexicano González Isabela Montserrat</t>
  </si>
  <si>
    <t>PEREZ MERLIN EVELYN</t>
  </si>
  <si>
    <t>DESARROLLO SUSTENTABLE</t>
  </si>
  <si>
    <t>306A</t>
  </si>
  <si>
    <t>SEPT 2023 ENERO 2024</t>
  </si>
  <si>
    <t>Xala Silva  Sylvia</t>
  </si>
  <si>
    <t>BELLI XALA KEVIN ADOLFO</t>
  </si>
  <si>
    <t>BENITO MAZABA ADOLFO ANGEL</t>
  </si>
  <si>
    <t>CANO LOPEZ ULISES R</t>
  </si>
  <si>
    <t>CASTELLANOS ROSARIO CLAUDIA SARAI</t>
  </si>
  <si>
    <t>CHAPOL VENTURA LUIS JAIR R</t>
  </si>
  <si>
    <t>CHIGO LOZANO JACQUELINE</t>
  </si>
  <si>
    <t>CORDOVA SANCHEZ SANDRA GUADALUPE</t>
  </si>
  <si>
    <t>COTO ARRES EMMANUEL</t>
  </si>
  <si>
    <t>GARDUÑO MUÑOZ JACKELIN</t>
  </si>
  <si>
    <t>GONZALEZ MARTINEZ ANDRES ALBERTO</t>
  </si>
  <si>
    <t>HUAMANTLA BELLI ISAURA ARACELI</t>
  </si>
  <si>
    <t>LUCHO DOMINGUEZ INGRID ILIANA</t>
  </si>
  <si>
    <t>LUNA CANELA DANIELA</t>
  </si>
  <si>
    <t>MARCIAL HERNANDEZ CRISTAL MARINA R</t>
  </si>
  <si>
    <t>MARTINEZ NEPOMUCENO ESTRELLA MARINA</t>
  </si>
  <si>
    <t>MEZA CASTELLANOS KARLA ESTEFANIA</t>
  </si>
  <si>
    <t>MONDRAGON VICHI LUIS ANTONIO</t>
  </si>
  <si>
    <t>MONTOYA GONZALEZ MARCEL</t>
  </si>
  <si>
    <t>MOTO XOLIO MIGUEL ANGEL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</si>
  <si>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</si>
  <si>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</si>
  <si>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</si>
  <si>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</si>
  <si>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</si>
  <si>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</si>
  <si>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</si>
  <si>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</si>
  <si>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</si>
  <si>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GESTIÓN AMBIENTAL</t>
  </si>
  <si>
    <t>SEPT 2023- ENERO 2024</t>
  </si>
  <si>
    <t>506A</t>
  </si>
  <si>
    <t>ANDRADE AZAMAR PEDRO AARON</t>
  </si>
  <si>
    <t>BÁRCENAS HERRERA JESÚS</t>
  </si>
  <si>
    <t>CHAGA CHIGO EDUARDO</t>
  </si>
  <si>
    <t>CHAGALA OBIL ANDRES</t>
  </si>
  <si>
    <t>CHONTAL MUÑOZ CARLOS MANUEL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</si>
  <si>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</si>
  <si>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</si>
  <si>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</si>
  <si>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</si>
  <si>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</si>
  <si>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</si>
  <si>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</si>
  <si>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GONZÁLEZ IXTEPAN GILBERTO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</si>
  <si>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</si>
  <si>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</si>
  <si>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</si>
  <si>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</si>
  <si>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</si>
  <si>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OCAMPO HERNANDEZ ALANNA</t>
  </si>
  <si>
    <t>PAXTIAN JERESANO ALEX</t>
  </si>
  <si>
    <t xml:space="preserve">RAMIREZ CAZARIN JOSE ANGEL </t>
  </si>
  <si>
    <t>ROBLES COMI PATRICIO DE JESUS</t>
  </si>
  <si>
    <t>RODRIGUEZ ORTIZ ALICIA DEL ROSARIO</t>
  </si>
  <si>
    <t>RODRIGUEZ VILLASEÑOR JOSE EDUARDO</t>
  </si>
  <si>
    <t>ROMÁN TADEO YARIBETH</t>
  </si>
  <si>
    <t>ROSARIO OLEA ALEXI</t>
  </si>
  <si>
    <t>RUIZ LEO AXEL YAEL</t>
  </si>
  <si>
    <t>SEBA LOPEZ KARLA YULIANA</t>
  </si>
  <si>
    <t>SILVA BETAZA DANNA GISHELLE</t>
  </si>
  <si>
    <t>SOSA TEOBA KAREN</t>
  </si>
  <si>
    <t>VALENCIA HERNÁNDEZ XIMENA</t>
  </si>
  <si>
    <t>VELASCO DOMINGUEZ ERICK DE JESUS</t>
  </si>
  <si>
    <t>VICHI MOZO MIGUEL ANGEL</t>
  </si>
  <si>
    <t>VIVEROS OREA ANGEL RAFAEL</t>
  </si>
  <si>
    <t>FUNDAMENTOS DE INVESTIGACIÓN</t>
  </si>
  <si>
    <t>SEPTIEMBRE 2023 ENERO2024</t>
  </si>
  <si>
    <t>106A</t>
  </si>
  <si>
    <t>FORMULACION Y EVAL DE PROYECTOS</t>
  </si>
  <si>
    <t>706A</t>
  </si>
  <si>
    <t>SANCHEZ BUSTAMANTE CARLOS JULIAN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</si>
</sst>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/>
    <xf numFmtId="9" fontId="8" fillId="0" borderId="0" xfId="1" applyFont="1"/>
    <xf numFmtId="0" fontId="8" fillId="0" borderId="2" xfId="0" applyFont="1" applyBorder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2" xfId="0" applyFont="1" applyBorder="1" applyAlignment="1">
      <alignment wrapText="1"/>
    </xf>
    <xf numFmtId="0" fontId="1" fillId="0" borderId="2" xfId="0" applyFont="1" applyBorder="1" applyAlignment="1"/>
    <xf numFmtId="0" fontId="1" fillId="0" borderId="2" xfId="0" applyFont="1" applyFill="1" applyBorder="1" applyAlignment="1"/>
    <xf numFmtId="0" fontId="1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10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Fill="1" applyBorder="1" applyAlignment="1">
      <alignment horizontal="right" wrapText="1"/>
    </xf>
    <xf numFmtId="1" fontId="8" fillId="0" borderId="0" xfId="0" applyNumberFormat="1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3" zoomScale="85" zoomScaleNormal="85" workbookViewId="0">
      <selection activeCell="U58" sqref="U5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" customWidth="1"/>
    <col min="12" max="12" width="8.5703125" bestFit="1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35.5703125" customWidth="1"/>
  </cols>
  <sheetData>
    <row r="2" spans="2:18" ht="15.75" x14ac:dyDescent="0.2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18" x14ac:dyDescent="0.25">
      <c r="C4" t="s">
        <v>0</v>
      </c>
      <c r="D4" s="58" t="s">
        <v>130</v>
      </c>
      <c r="E4" s="58"/>
      <c r="F4" s="58"/>
      <c r="G4" s="58"/>
      <c r="I4" t="s">
        <v>1</v>
      </c>
      <c r="J4" s="59" t="s">
        <v>132</v>
      </c>
      <c r="K4" s="59"/>
      <c r="M4" t="s">
        <v>2</v>
      </c>
      <c r="N4" s="60">
        <v>45203</v>
      </c>
      <c r="O4" s="6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9" t="s">
        <v>131</v>
      </c>
      <c r="E6" s="59"/>
      <c r="F6" s="59"/>
      <c r="G6" s="59"/>
      <c r="I6" s="40" t="s">
        <v>22</v>
      </c>
      <c r="J6" s="40"/>
      <c r="K6" s="61" t="s">
        <v>57</v>
      </c>
      <c r="L6" s="61"/>
      <c r="M6" s="61"/>
      <c r="N6" s="61"/>
      <c r="O6" s="61"/>
      <c r="P6" s="6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50" t="s">
        <v>96</v>
      </c>
      <c r="E9" s="51"/>
      <c r="F9" s="51"/>
      <c r="G9" s="51"/>
      <c r="H9" s="51"/>
      <c r="I9" s="52"/>
      <c r="J9" s="37">
        <v>75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4">
        <v>0</v>
      </c>
      <c r="Q9" s="10">
        <f>SUM(J9:P9)/6</f>
        <v>12.5</v>
      </c>
    </row>
    <row r="10" spans="2:18" x14ac:dyDescent="0.25">
      <c r="B10" s="6">
        <f>B9+1</f>
        <v>2</v>
      </c>
      <c r="C10" s="6"/>
      <c r="D10" s="50" t="s">
        <v>97</v>
      </c>
      <c r="E10" s="51"/>
      <c r="F10" s="51"/>
      <c r="G10" s="51"/>
      <c r="H10" s="51"/>
      <c r="I10" s="52"/>
      <c r="J10" s="37">
        <v>90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4">
        <v>0</v>
      </c>
      <c r="Q10" s="10">
        <f t="shared" ref="Q10:Q40" si="0">SUM(J10:P10)/6</f>
        <v>15</v>
      </c>
    </row>
    <row r="11" spans="2:18" x14ac:dyDescent="0.25">
      <c r="B11" s="6">
        <f t="shared" ref="B11:B53" si="1">B10+1</f>
        <v>3</v>
      </c>
      <c r="C11" s="6"/>
      <c r="D11" s="50" t="s">
        <v>98</v>
      </c>
      <c r="E11" s="51"/>
      <c r="F11" s="51"/>
      <c r="G11" s="51"/>
      <c r="H11" s="51"/>
      <c r="I11" s="52"/>
      <c r="J11" s="37">
        <v>95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4">
        <v>0</v>
      </c>
      <c r="Q11" s="10">
        <f t="shared" si="0"/>
        <v>15.833333333333334</v>
      </c>
    </row>
    <row r="12" spans="2:18" x14ac:dyDescent="0.25">
      <c r="B12" s="6">
        <f t="shared" si="1"/>
        <v>4</v>
      </c>
      <c r="C12" s="6"/>
      <c r="D12" s="50" t="s">
        <v>99</v>
      </c>
      <c r="E12" s="51"/>
      <c r="F12" s="51"/>
      <c r="G12" s="51"/>
      <c r="H12" s="51"/>
      <c r="I12" s="52"/>
      <c r="J12" s="37">
        <v>85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4">
        <v>0</v>
      </c>
      <c r="Q12" s="10">
        <f t="shared" si="0"/>
        <v>14.166666666666666</v>
      </c>
    </row>
    <row r="13" spans="2:18" x14ac:dyDescent="0.25">
      <c r="B13" s="6">
        <f t="shared" si="1"/>
        <v>5</v>
      </c>
      <c r="C13" s="6"/>
      <c r="D13" s="50" t="s">
        <v>100</v>
      </c>
      <c r="E13" s="51"/>
      <c r="F13" s="51"/>
      <c r="G13" s="51"/>
      <c r="H13" s="51"/>
      <c r="I13" s="52"/>
      <c r="J13" s="37">
        <v>75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4">
        <v>0</v>
      </c>
      <c r="Q13" s="10">
        <f t="shared" si="0"/>
        <v>12.5</v>
      </c>
    </row>
    <row r="14" spans="2:18" x14ac:dyDescent="0.25">
      <c r="B14" s="6">
        <f t="shared" si="1"/>
        <v>6</v>
      </c>
      <c r="C14" s="6"/>
      <c r="D14" s="50" t="s">
        <v>101</v>
      </c>
      <c r="E14" s="51"/>
      <c r="F14" s="51"/>
      <c r="G14" s="51"/>
      <c r="H14" s="51"/>
      <c r="I14" s="52"/>
      <c r="J14" s="37">
        <v>85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4">
        <v>0</v>
      </c>
      <c r="Q14" s="10">
        <f t="shared" si="0"/>
        <v>14.166666666666666</v>
      </c>
    </row>
    <row r="15" spans="2:18" x14ac:dyDescent="0.25">
      <c r="B15" s="6">
        <f t="shared" si="1"/>
        <v>7</v>
      </c>
      <c r="C15" s="6"/>
      <c r="D15" s="50" t="s">
        <v>102</v>
      </c>
      <c r="E15" s="51"/>
      <c r="F15" s="51"/>
      <c r="G15" s="51"/>
      <c r="H15" s="51"/>
      <c r="I15" s="52"/>
      <c r="J15" s="37">
        <v>80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4">
        <v>0</v>
      </c>
      <c r="Q15" s="10">
        <f t="shared" si="0"/>
        <v>13.333333333333334</v>
      </c>
    </row>
    <row r="16" spans="2:18" x14ac:dyDescent="0.25">
      <c r="B16" s="6">
        <f t="shared" si="1"/>
        <v>8</v>
      </c>
      <c r="C16" s="6"/>
      <c r="D16" s="50" t="s">
        <v>103</v>
      </c>
      <c r="E16" s="51"/>
      <c r="F16" s="51"/>
      <c r="G16" s="51"/>
      <c r="H16" s="51"/>
      <c r="I16" s="52"/>
      <c r="J16" s="37">
        <v>80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4">
        <v>0</v>
      </c>
      <c r="Q16" s="10">
        <f t="shared" si="0"/>
        <v>13.333333333333334</v>
      </c>
    </row>
    <row r="17" spans="2:17" x14ac:dyDescent="0.25">
      <c r="B17" s="6">
        <f t="shared" si="1"/>
        <v>9</v>
      </c>
      <c r="C17" s="6"/>
      <c r="D17" s="50" t="s">
        <v>104</v>
      </c>
      <c r="E17" s="51"/>
      <c r="F17" s="51"/>
      <c r="G17" s="51"/>
      <c r="H17" s="51"/>
      <c r="I17" s="52"/>
      <c r="J17" s="37">
        <v>80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4">
        <v>0</v>
      </c>
      <c r="Q17" s="10">
        <f t="shared" si="0"/>
        <v>13.333333333333334</v>
      </c>
    </row>
    <row r="18" spans="2:17" x14ac:dyDescent="0.25">
      <c r="B18" s="6">
        <f t="shared" si="1"/>
        <v>10</v>
      </c>
      <c r="C18" s="6"/>
      <c r="D18" s="50" t="s">
        <v>105</v>
      </c>
      <c r="E18" s="51"/>
      <c r="F18" s="51"/>
      <c r="G18" s="51"/>
      <c r="H18" s="51"/>
      <c r="I18" s="52"/>
      <c r="J18" s="37">
        <v>90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4">
        <v>0</v>
      </c>
      <c r="Q18" s="10">
        <f t="shared" si="0"/>
        <v>15</v>
      </c>
    </row>
    <row r="19" spans="2:17" x14ac:dyDescent="0.25">
      <c r="B19" s="6">
        <f t="shared" si="1"/>
        <v>11</v>
      </c>
      <c r="C19" s="6"/>
      <c r="D19" s="50" t="s">
        <v>106</v>
      </c>
      <c r="E19" s="51"/>
      <c r="F19" s="51"/>
      <c r="G19" s="51"/>
      <c r="H19" s="51"/>
      <c r="I19" s="52"/>
      <c r="J19" s="37">
        <v>80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">
        <v>0</v>
      </c>
      <c r="Q19" s="10">
        <f t="shared" si="0"/>
        <v>13.333333333333334</v>
      </c>
    </row>
    <row r="20" spans="2:17" x14ac:dyDescent="0.25">
      <c r="B20" s="6">
        <f t="shared" si="1"/>
        <v>12</v>
      </c>
      <c r="C20" s="6"/>
      <c r="D20" s="50" t="s">
        <v>107</v>
      </c>
      <c r="E20" s="51"/>
      <c r="F20" s="51"/>
      <c r="G20" s="51"/>
      <c r="H20" s="51"/>
      <c r="I20" s="52"/>
      <c r="J20" s="37">
        <v>90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4">
        <v>0</v>
      </c>
      <c r="Q20" s="10">
        <f t="shared" si="0"/>
        <v>15</v>
      </c>
    </row>
    <row r="21" spans="2:17" x14ac:dyDescent="0.25">
      <c r="B21" s="6">
        <f t="shared" si="1"/>
        <v>13</v>
      </c>
      <c r="C21" s="6"/>
      <c r="D21" s="50" t="s">
        <v>108</v>
      </c>
      <c r="E21" s="51"/>
      <c r="F21" s="51"/>
      <c r="G21" s="51"/>
      <c r="H21" s="51"/>
      <c r="I21" s="52"/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/>
      <c r="D22" s="50" t="s">
        <v>109</v>
      </c>
      <c r="E22" s="51"/>
      <c r="F22" s="51"/>
      <c r="G22" s="51"/>
      <c r="H22" s="51"/>
      <c r="I22" s="52"/>
      <c r="J22" s="37">
        <v>82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4">
        <v>0</v>
      </c>
      <c r="Q22" s="10">
        <f t="shared" si="0"/>
        <v>13.666666666666666</v>
      </c>
    </row>
    <row r="23" spans="2:17" x14ac:dyDescent="0.25">
      <c r="B23" s="6">
        <f t="shared" si="1"/>
        <v>15</v>
      </c>
      <c r="C23" s="6"/>
      <c r="D23" s="50" t="s">
        <v>110</v>
      </c>
      <c r="E23" s="51"/>
      <c r="F23" s="51"/>
      <c r="G23" s="51"/>
      <c r="H23" s="51"/>
      <c r="I23" s="52"/>
      <c r="J23" s="37">
        <v>80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4">
        <v>0</v>
      </c>
      <c r="Q23" s="10">
        <f t="shared" si="0"/>
        <v>13.333333333333334</v>
      </c>
    </row>
    <row r="24" spans="2:17" x14ac:dyDescent="0.25">
      <c r="B24" s="6">
        <f t="shared" si="1"/>
        <v>16</v>
      </c>
      <c r="C24" s="6"/>
      <c r="D24" s="50" t="s">
        <v>111</v>
      </c>
      <c r="E24" s="51"/>
      <c r="F24" s="51"/>
      <c r="G24" s="51"/>
      <c r="H24" s="51"/>
      <c r="I24" s="52"/>
      <c r="J24" s="37">
        <v>70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4">
        <v>0</v>
      </c>
      <c r="Q24" s="10">
        <f t="shared" si="0"/>
        <v>11.666666666666666</v>
      </c>
    </row>
    <row r="25" spans="2:17" x14ac:dyDescent="0.25">
      <c r="B25" s="6">
        <f t="shared" si="1"/>
        <v>17</v>
      </c>
      <c r="C25" s="6"/>
      <c r="D25" s="50" t="s">
        <v>112</v>
      </c>
      <c r="E25" s="51"/>
      <c r="F25" s="51"/>
      <c r="G25" s="51"/>
      <c r="H25" s="51"/>
      <c r="I25" s="52"/>
      <c r="J25" s="37">
        <v>95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4">
        <v>0</v>
      </c>
      <c r="Q25" s="10">
        <f t="shared" si="0"/>
        <v>15.833333333333334</v>
      </c>
    </row>
    <row r="26" spans="2:17" x14ac:dyDescent="0.25">
      <c r="B26" s="6">
        <f t="shared" si="1"/>
        <v>18</v>
      </c>
      <c r="C26" s="6"/>
      <c r="D26" s="50" t="s">
        <v>113</v>
      </c>
      <c r="E26" s="51"/>
      <c r="F26" s="51"/>
      <c r="G26" s="51"/>
      <c r="H26" s="51"/>
      <c r="I26" s="52"/>
      <c r="J26" s="37">
        <v>90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4">
        <v>0</v>
      </c>
      <c r="Q26" s="10">
        <f t="shared" si="0"/>
        <v>15</v>
      </c>
    </row>
    <row r="27" spans="2:17" x14ac:dyDescent="0.25">
      <c r="B27" s="6">
        <f t="shared" si="1"/>
        <v>19</v>
      </c>
      <c r="C27" s="6"/>
      <c r="D27" s="50" t="s">
        <v>114</v>
      </c>
      <c r="E27" s="51"/>
      <c r="F27" s="51"/>
      <c r="G27" s="51"/>
      <c r="H27" s="51"/>
      <c r="I27" s="52"/>
      <c r="J27" s="34">
        <v>75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4">
        <v>0</v>
      </c>
      <c r="Q27" s="10">
        <f t="shared" si="0"/>
        <v>12.5</v>
      </c>
    </row>
    <row r="28" spans="2:17" x14ac:dyDescent="0.25">
      <c r="B28" s="6">
        <f t="shared" si="1"/>
        <v>20</v>
      </c>
      <c r="C28" s="6"/>
      <c r="D28" s="50" t="s">
        <v>115</v>
      </c>
      <c r="E28" s="51"/>
      <c r="F28" s="51"/>
      <c r="G28" s="51"/>
      <c r="H28" s="51"/>
      <c r="I28" s="52"/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50" t="s">
        <v>116</v>
      </c>
      <c r="E29" s="51"/>
      <c r="F29" s="51"/>
      <c r="G29" s="51"/>
      <c r="H29" s="51"/>
      <c r="I29" s="52"/>
      <c r="J29" s="37">
        <v>90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4">
        <v>0</v>
      </c>
      <c r="Q29" s="10">
        <f t="shared" si="0"/>
        <v>15</v>
      </c>
    </row>
    <row r="30" spans="2:17" x14ac:dyDescent="0.25">
      <c r="B30" s="6">
        <f t="shared" si="1"/>
        <v>22</v>
      </c>
      <c r="C30" s="6"/>
      <c r="D30" s="50" t="s">
        <v>117</v>
      </c>
      <c r="E30" s="51"/>
      <c r="F30" s="51"/>
      <c r="G30" s="51"/>
      <c r="H30" s="51"/>
      <c r="I30" s="52"/>
      <c r="J30" s="37">
        <v>80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4">
        <v>0</v>
      </c>
      <c r="Q30" s="10">
        <f t="shared" si="0"/>
        <v>13.333333333333334</v>
      </c>
    </row>
    <row r="31" spans="2:17" x14ac:dyDescent="0.25">
      <c r="B31" s="6">
        <f t="shared" si="1"/>
        <v>23</v>
      </c>
      <c r="C31" s="6"/>
      <c r="D31" s="50" t="s">
        <v>118</v>
      </c>
      <c r="E31" s="51"/>
      <c r="F31" s="51"/>
      <c r="G31" s="51"/>
      <c r="H31" s="51"/>
      <c r="I31" s="52"/>
      <c r="J31" s="37">
        <v>90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4">
        <v>0</v>
      </c>
      <c r="Q31" s="10">
        <f t="shared" si="0"/>
        <v>15</v>
      </c>
    </row>
    <row r="32" spans="2:17" x14ac:dyDescent="0.25">
      <c r="B32" s="6">
        <f t="shared" si="1"/>
        <v>24</v>
      </c>
      <c r="C32" s="6"/>
      <c r="D32" s="50" t="s">
        <v>119</v>
      </c>
      <c r="E32" s="51"/>
      <c r="F32" s="51"/>
      <c r="G32" s="51"/>
      <c r="H32" s="51"/>
      <c r="I32" s="52"/>
      <c r="J32" s="37">
        <v>70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4">
        <v>0</v>
      </c>
      <c r="Q32" s="10">
        <f t="shared" si="0"/>
        <v>11.666666666666666</v>
      </c>
    </row>
    <row r="33" spans="2:17" x14ac:dyDescent="0.25">
      <c r="B33" s="6">
        <f t="shared" si="1"/>
        <v>25</v>
      </c>
      <c r="C33" s="6"/>
      <c r="D33" s="50" t="s">
        <v>120</v>
      </c>
      <c r="E33" s="51"/>
      <c r="F33" s="51"/>
      <c r="G33" s="51"/>
      <c r="H33" s="51"/>
      <c r="I33" s="52"/>
      <c r="J33" s="37">
        <v>80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4">
        <v>0</v>
      </c>
      <c r="Q33" s="10">
        <f t="shared" si="0"/>
        <v>13.333333333333334</v>
      </c>
    </row>
    <row r="34" spans="2:17" x14ac:dyDescent="0.25">
      <c r="B34" s="6">
        <f t="shared" si="1"/>
        <v>26</v>
      </c>
      <c r="C34" s="6"/>
      <c r="D34" s="50" t="s">
        <v>121</v>
      </c>
      <c r="E34" s="51"/>
      <c r="F34" s="51"/>
      <c r="G34" s="51"/>
      <c r="H34" s="51"/>
      <c r="I34" s="52"/>
      <c r="J34" s="37">
        <v>80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4">
        <v>0</v>
      </c>
      <c r="Q34" s="10">
        <f t="shared" si="0"/>
        <v>13.333333333333334</v>
      </c>
    </row>
    <row r="35" spans="2:17" x14ac:dyDescent="0.25">
      <c r="B35" s="6">
        <f t="shared" si="1"/>
        <v>27</v>
      </c>
      <c r="C35" s="6"/>
      <c r="D35" s="50" t="s">
        <v>122</v>
      </c>
      <c r="E35" s="51"/>
      <c r="F35" s="51"/>
      <c r="G35" s="51"/>
      <c r="H35" s="51"/>
      <c r="I35" s="52"/>
      <c r="J35" s="37">
        <v>80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4">
        <v>0</v>
      </c>
      <c r="Q35" s="10">
        <f t="shared" si="0"/>
        <v>13.333333333333334</v>
      </c>
    </row>
    <row r="36" spans="2:17" x14ac:dyDescent="0.25">
      <c r="B36" s="6">
        <f t="shared" si="1"/>
        <v>28</v>
      </c>
      <c r="C36" s="6"/>
      <c r="D36" s="50" t="s">
        <v>135</v>
      </c>
      <c r="E36" s="51"/>
      <c r="F36" s="51"/>
      <c r="G36" s="51"/>
      <c r="H36" s="51"/>
      <c r="I36" s="52"/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C37" s="6"/>
      <c r="D37" s="50" t="s">
        <v>123</v>
      </c>
      <c r="E37" s="51"/>
      <c r="F37" s="51"/>
      <c r="G37" s="51"/>
      <c r="H37" s="51"/>
      <c r="I37" s="52"/>
      <c r="J37" s="37">
        <v>80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4">
        <v>0</v>
      </c>
      <c r="Q37" s="10">
        <f t="shared" si="0"/>
        <v>13.333333333333334</v>
      </c>
    </row>
    <row r="38" spans="2:17" x14ac:dyDescent="0.25">
      <c r="B38" s="6">
        <f t="shared" si="1"/>
        <v>30</v>
      </c>
      <c r="C38" s="6"/>
      <c r="D38" s="50" t="s">
        <v>124</v>
      </c>
      <c r="E38" s="51"/>
      <c r="F38" s="51"/>
      <c r="G38" s="51"/>
      <c r="H38" s="51"/>
      <c r="I38" s="52"/>
      <c r="J38" s="37">
        <v>80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4">
        <v>0</v>
      </c>
      <c r="Q38" s="10">
        <f t="shared" si="0"/>
        <v>13.333333333333334</v>
      </c>
    </row>
    <row r="39" spans="2:17" x14ac:dyDescent="0.25">
      <c r="B39" s="6">
        <f t="shared" si="1"/>
        <v>31</v>
      </c>
      <c r="C39" s="6"/>
      <c r="D39" s="50" t="s">
        <v>125</v>
      </c>
      <c r="E39" s="51"/>
      <c r="F39" s="51"/>
      <c r="G39" s="51"/>
      <c r="H39" s="51"/>
      <c r="I39" s="52"/>
      <c r="J39" s="37">
        <v>90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4">
        <v>0</v>
      </c>
      <c r="Q39" s="10">
        <f t="shared" si="0"/>
        <v>15</v>
      </c>
    </row>
    <row r="40" spans="2:17" x14ac:dyDescent="0.25">
      <c r="B40" s="6">
        <f t="shared" si="1"/>
        <v>32</v>
      </c>
      <c r="C40" s="6"/>
      <c r="D40" s="50" t="s">
        <v>126</v>
      </c>
      <c r="E40" s="51"/>
      <c r="F40" s="51"/>
      <c r="G40" s="51"/>
      <c r="H40" s="51"/>
      <c r="I40" s="52"/>
      <c r="J40" s="37">
        <v>90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4">
        <v>0</v>
      </c>
      <c r="Q40" s="10">
        <f t="shared" si="0"/>
        <v>15</v>
      </c>
    </row>
    <row r="41" spans="2:17" x14ac:dyDescent="0.25">
      <c r="B41" s="6">
        <f t="shared" si="1"/>
        <v>33</v>
      </c>
      <c r="C41" s="6"/>
      <c r="D41" s="50" t="s">
        <v>127</v>
      </c>
      <c r="E41" s="51"/>
      <c r="F41" s="51"/>
      <c r="G41" s="51"/>
      <c r="H41" s="51"/>
      <c r="I41" s="52"/>
      <c r="J41" s="37">
        <v>90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10">
        <f t="shared" ref="Q41:Q48" si="2">SUM(J41:P41)/7</f>
        <v>12.857142857142858</v>
      </c>
    </row>
    <row r="42" spans="2:17" x14ac:dyDescent="0.25">
      <c r="B42" s="6">
        <f t="shared" si="1"/>
        <v>34</v>
      </c>
      <c r="C42" s="6"/>
      <c r="D42" s="50" t="s">
        <v>128</v>
      </c>
      <c r="E42" s="51"/>
      <c r="F42" s="51"/>
      <c r="G42" s="51"/>
      <c r="H42" s="51"/>
      <c r="I42" s="52"/>
      <c r="J42" s="37">
        <v>85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10">
        <f t="shared" si="2"/>
        <v>12.142857142857142</v>
      </c>
    </row>
    <row r="43" spans="2:17" x14ac:dyDescent="0.25">
      <c r="B43" s="6">
        <f t="shared" si="1"/>
        <v>35</v>
      </c>
      <c r="C43" s="6"/>
      <c r="D43" s="50" t="s">
        <v>129</v>
      </c>
      <c r="E43" s="51"/>
      <c r="F43" s="51"/>
      <c r="G43" s="51"/>
      <c r="H43" s="51"/>
      <c r="I43" s="52"/>
      <c r="J43" s="37">
        <v>85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10">
        <f t="shared" si="2"/>
        <v>12.142857142857142</v>
      </c>
    </row>
    <row r="44" spans="2:17" ht="15.75" x14ac:dyDescent="0.25">
      <c r="B44" s="6">
        <f t="shared" si="1"/>
        <v>36</v>
      </c>
      <c r="C44" s="6"/>
      <c r="D44" s="53"/>
      <c r="E44" s="54"/>
      <c r="F44" s="54"/>
      <c r="G44" s="54"/>
      <c r="H44" s="54"/>
      <c r="I44" s="5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.75" x14ac:dyDescent="0.25">
      <c r="B45" s="6">
        <f t="shared" si="1"/>
        <v>37</v>
      </c>
      <c r="C45" s="7"/>
      <c r="D45" s="53"/>
      <c r="E45" s="54"/>
      <c r="F45" s="54"/>
      <c r="G45" s="54"/>
      <c r="H45" s="54"/>
      <c r="I45" s="5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ht="15.75" x14ac:dyDescent="0.25">
      <c r="B46" s="6">
        <f t="shared" si="1"/>
        <v>38</v>
      </c>
      <c r="C46" s="7"/>
      <c r="D46" s="53"/>
      <c r="E46" s="54"/>
      <c r="F46" s="54"/>
      <c r="G46" s="54"/>
      <c r="H46" s="54"/>
      <c r="I46" s="5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22">
        <f>AVERAGE(J9:J43)</f>
        <v>76.2</v>
      </c>
      <c r="K53" s="3"/>
      <c r="L53" s="22">
        <f>SUM(L9:L40)/32</f>
        <v>0</v>
      </c>
      <c r="M53" s="22">
        <f t="shared" ref="M53:O53" si="4">SUM(M9:M40)/32</f>
        <v>0</v>
      </c>
      <c r="N53" s="22">
        <f t="shared" si="4"/>
        <v>0</v>
      </c>
      <c r="O53" s="22">
        <f t="shared" si="4"/>
        <v>0</v>
      </c>
      <c r="P53" s="3"/>
      <c r="Q53" s="10">
        <f t="shared" si="3"/>
        <v>10.885714285714286</v>
      </c>
    </row>
    <row r="54" spans="2:17" x14ac:dyDescent="0.25">
      <c r="C54" s="40"/>
      <c r="D54" s="40"/>
      <c r="E54" s="1"/>
      <c r="H54" s="49" t="s">
        <v>19</v>
      </c>
      <c r="I54" s="49"/>
      <c r="J54" s="11">
        <f>COUNTIF(J9:J50,"&gt;=70")</f>
        <v>32</v>
      </c>
      <c r="K54" s="18">
        <f t="shared" ref="K54:O54" si="5">COUNTIF(K9:K50,"&gt;=70")</f>
        <v>0</v>
      </c>
      <c r="L54" s="18">
        <f t="shared" si="5"/>
        <v>0</v>
      </c>
      <c r="M54" s="18">
        <f t="shared" si="5"/>
        <v>0</v>
      </c>
      <c r="N54" s="18">
        <f t="shared" si="5"/>
        <v>0</v>
      </c>
      <c r="O54" s="18">
        <f t="shared" si="5"/>
        <v>0</v>
      </c>
      <c r="P54" s="11">
        <f t="shared" ref="P54" si="6">COUNTIF(P9:P53,"&gt;=70")</f>
        <v>0</v>
      </c>
      <c r="Q54" s="15">
        <f t="shared" ref="Q54" si="7">COUNTIF(Q9:Q48,"&gt;=70")</f>
        <v>0</v>
      </c>
    </row>
    <row r="55" spans="2:17" x14ac:dyDescent="0.25">
      <c r="C55" s="40"/>
      <c r="D55" s="40"/>
      <c r="E55" s="8"/>
      <c r="H55" s="44" t="s">
        <v>20</v>
      </c>
      <c r="I55" s="44"/>
      <c r="J55" s="12">
        <f>COUNTIF(J9:J50,"&lt;70")</f>
        <v>3</v>
      </c>
      <c r="K55" s="19">
        <f t="shared" ref="K55:O55" si="8">COUNTIF(K9:K50,"&lt;70")</f>
        <v>35</v>
      </c>
      <c r="L55" s="19">
        <f t="shared" si="8"/>
        <v>35</v>
      </c>
      <c r="M55" s="19">
        <f t="shared" si="8"/>
        <v>35</v>
      </c>
      <c r="N55" s="19">
        <f t="shared" si="8"/>
        <v>35</v>
      </c>
      <c r="O55" s="19">
        <f t="shared" si="8"/>
        <v>35</v>
      </c>
      <c r="P55" s="12">
        <f t="shared" ref="P55:Q55" si="9">COUNTIF(P9:P53,"&lt;70")</f>
        <v>35</v>
      </c>
      <c r="Q55" s="12">
        <f t="shared" si="9"/>
        <v>45</v>
      </c>
    </row>
    <row r="56" spans="2:17" x14ac:dyDescent="0.25">
      <c r="C56" s="40"/>
      <c r="D56" s="40"/>
      <c r="E56" s="40"/>
      <c r="H56" s="44" t="s">
        <v>21</v>
      </c>
      <c r="I56" s="44"/>
      <c r="J56" s="12">
        <f>COUNT(J9:J50)</f>
        <v>35</v>
      </c>
      <c r="K56" s="19">
        <f t="shared" ref="K56:O56" si="10">COUNT(K9:K50)</f>
        <v>35</v>
      </c>
      <c r="L56" s="19">
        <f t="shared" si="10"/>
        <v>35</v>
      </c>
      <c r="M56" s="19">
        <f t="shared" si="10"/>
        <v>35</v>
      </c>
      <c r="N56" s="19">
        <f t="shared" si="10"/>
        <v>35</v>
      </c>
      <c r="O56" s="19">
        <f t="shared" si="10"/>
        <v>35</v>
      </c>
      <c r="P56" s="12">
        <f t="shared" ref="P56:Q56" si="11">COUNT(P9:P53)</f>
        <v>35</v>
      </c>
      <c r="Q56" s="12">
        <f t="shared" si="11"/>
        <v>45</v>
      </c>
    </row>
    <row r="57" spans="2:17" x14ac:dyDescent="0.25">
      <c r="C57" s="40"/>
      <c r="D57" s="40"/>
      <c r="E57" s="1"/>
      <c r="H57" s="41" t="s">
        <v>16</v>
      </c>
      <c r="I57" s="41"/>
      <c r="J57" s="13">
        <f>J54/J56</f>
        <v>0.91428571428571426</v>
      </c>
      <c r="K57" s="14">
        <f t="shared" ref="K57:Q57" si="12">K54/K56</f>
        <v>0</v>
      </c>
      <c r="L57" s="14">
        <f t="shared" si="12"/>
        <v>0</v>
      </c>
      <c r="M57" s="14">
        <f t="shared" si="12"/>
        <v>0</v>
      </c>
      <c r="N57" s="14">
        <f t="shared" si="12"/>
        <v>0</v>
      </c>
      <c r="O57" s="14">
        <f t="shared" si="12"/>
        <v>0</v>
      </c>
      <c r="P57" s="14">
        <f t="shared" si="12"/>
        <v>0</v>
      </c>
      <c r="Q57" s="14">
        <f t="shared" si="12"/>
        <v>0</v>
      </c>
    </row>
    <row r="58" spans="2:17" x14ac:dyDescent="0.25">
      <c r="C58" s="40"/>
      <c r="D58" s="40"/>
      <c r="E58" s="1"/>
      <c r="H58" s="41" t="s">
        <v>17</v>
      </c>
      <c r="I58" s="41"/>
      <c r="J58" s="13">
        <f>J55/J56</f>
        <v>8.5714285714285715E-2</v>
      </c>
      <c r="K58" s="13">
        <f t="shared" ref="K58:Q58" si="13">K55/K56</f>
        <v>1</v>
      </c>
      <c r="L58" s="14">
        <f t="shared" si="13"/>
        <v>1</v>
      </c>
      <c r="M58" s="14">
        <f t="shared" si="13"/>
        <v>1</v>
      </c>
      <c r="N58" s="14">
        <f t="shared" si="13"/>
        <v>1</v>
      </c>
      <c r="O58" s="14">
        <f t="shared" si="13"/>
        <v>1</v>
      </c>
      <c r="P58" s="14">
        <f t="shared" si="13"/>
        <v>1</v>
      </c>
      <c r="Q58" s="14">
        <f t="shared" si="13"/>
        <v>1</v>
      </c>
    </row>
    <row r="59" spans="2:17" x14ac:dyDescent="0.25">
      <c r="C59" s="40"/>
      <c r="D59" s="40"/>
      <c r="E59" s="8"/>
      <c r="J59" s="20">
        <f>COUNTIF(J9:J53,"&gt;=76")</f>
        <v>28</v>
      </c>
      <c r="K59" s="20">
        <f>COUNTIF(K9:K53,"&gt;=41.1")</f>
        <v>0</v>
      </c>
      <c r="L59" s="20">
        <f>COUNTIF(L9:L52,"&gt;=62")</f>
        <v>0</v>
      </c>
      <c r="M59" s="20">
        <f>COUNTIF(M9:M52,"&gt;=49")</f>
        <v>0</v>
      </c>
      <c r="N59" s="20">
        <f>COUNTIF(N9:N52,"&gt;=57")</f>
        <v>0</v>
      </c>
      <c r="O59" s="20">
        <f>COUNTIF(O9:O52,"&gt;=46")</f>
        <v>0</v>
      </c>
    </row>
    <row r="60" spans="2:17" x14ac:dyDescent="0.25">
      <c r="C60" s="1"/>
      <c r="D60" s="1"/>
      <c r="E60" s="8"/>
      <c r="J60" s="21">
        <f>J59/J56</f>
        <v>0.8</v>
      </c>
      <c r="K60" s="20">
        <f>K59/K56</f>
        <v>0</v>
      </c>
      <c r="L60" s="20">
        <f>L59/L56</f>
        <v>0</v>
      </c>
      <c r="M60" s="21">
        <f t="shared" ref="M60:O60" si="14">M59/M56</f>
        <v>0</v>
      </c>
      <c r="N60" s="21">
        <f t="shared" si="14"/>
        <v>0</v>
      </c>
      <c r="O60" s="21">
        <f t="shared" si="14"/>
        <v>0</v>
      </c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topLeftCell="A34" zoomScale="85" zoomScaleNormal="85" workbookViewId="0">
      <selection activeCell="M26" sqref="M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bestFit="1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18" x14ac:dyDescent="0.25">
      <c r="C4" t="s">
        <v>0</v>
      </c>
      <c r="D4" s="58" t="s">
        <v>61</v>
      </c>
      <c r="E4" s="58"/>
      <c r="F4" s="58"/>
      <c r="G4" s="58"/>
      <c r="I4" t="s">
        <v>1</v>
      </c>
      <c r="J4" s="67" t="s">
        <v>62</v>
      </c>
      <c r="K4" s="67"/>
      <c r="M4" t="s">
        <v>2</v>
      </c>
      <c r="N4" s="69">
        <v>45203</v>
      </c>
      <c r="O4" s="69"/>
      <c r="P4" s="6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9" t="s">
        <v>63</v>
      </c>
      <c r="E6" s="59"/>
      <c r="F6" s="59"/>
      <c r="G6" s="59"/>
      <c r="I6" s="40" t="s">
        <v>22</v>
      </c>
      <c r="J6" s="40"/>
      <c r="K6" s="61" t="s">
        <v>57</v>
      </c>
      <c r="L6" s="61"/>
      <c r="M6" s="61"/>
      <c r="N6" s="61"/>
      <c r="O6" s="61"/>
      <c r="P6" s="6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/>
      <c r="D9" s="63" t="s">
        <v>34</v>
      </c>
      <c r="E9" s="64"/>
      <c r="F9" s="64"/>
      <c r="G9" s="64"/>
      <c r="H9" s="64"/>
      <c r="I9" s="65"/>
      <c r="J9" s="29">
        <v>90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4">
        <v>0</v>
      </c>
      <c r="Q9" s="10">
        <f>SUM(J9:P9)/7</f>
        <v>12.857142857142858</v>
      </c>
    </row>
    <row r="10" spans="2:18" ht="15.75" x14ac:dyDescent="0.25">
      <c r="B10" s="6">
        <f>B9+1</f>
        <v>2</v>
      </c>
      <c r="C10" s="6"/>
      <c r="D10" s="63" t="s">
        <v>35</v>
      </c>
      <c r="E10" s="64"/>
      <c r="F10" s="64"/>
      <c r="G10" s="64"/>
      <c r="H10" s="64"/>
      <c r="I10" s="65"/>
      <c r="J10" s="29">
        <v>90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10">
        <f t="shared" ref="Q10:Q46" si="0">SUM(J10:P10)/7</f>
        <v>12.857142857142858</v>
      </c>
    </row>
    <row r="11" spans="2:18" ht="15.75" x14ac:dyDescent="0.25">
      <c r="B11" s="25">
        <f t="shared" ref="B11:B34" si="1">B10+1</f>
        <v>3</v>
      </c>
      <c r="C11" s="6"/>
      <c r="D11" s="63" t="s">
        <v>36</v>
      </c>
      <c r="E11" s="64"/>
      <c r="F11" s="64"/>
      <c r="G11" s="64"/>
      <c r="H11" s="64"/>
      <c r="I11" s="65"/>
      <c r="J11" s="29">
        <v>85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10">
        <f t="shared" si="0"/>
        <v>12.142857142857142</v>
      </c>
    </row>
    <row r="12" spans="2:18" ht="15.75" x14ac:dyDescent="0.25">
      <c r="B12" s="25">
        <f t="shared" si="1"/>
        <v>4</v>
      </c>
      <c r="C12" s="6"/>
      <c r="D12" s="63" t="s">
        <v>37</v>
      </c>
      <c r="E12" s="64"/>
      <c r="F12" s="64"/>
      <c r="G12" s="64"/>
      <c r="H12" s="64"/>
      <c r="I12" s="65"/>
      <c r="J12" s="29">
        <v>90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10">
        <f t="shared" si="0"/>
        <v>12.857142857142858</v>
      </c>
    </row>
    <row r="13" spans="2:18" ht="15.75" x14ac:dyDescent="0.25">
      <c r="B13" s="25">
        <f t="shared" si="1"/>
        <v>5</v>
      </c>
      <c r="C13" s="6"/>
      <c r="D13" s="63" t="s">
        <v>38</v>
      </c>
      <c r="E13" s="64"/>
      <c r="F13" s="64"/>
      <c r="G13" s="64"/>
      <c r="H13" s="64"/>
      <c r="I13" s="65"/>
      <c r="J13" s="29">
        <v>95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39">
        <v>0</v>
      </c>
      <c r="Q13" s="10">
        <f t="shared" si="0"/>
        <v>13.571428571428571</v>
      </c>
    </row>
    <row r="14" spans="2:18" ht="15.75" x14ac:dyDescent="0.25">
      <c r="B14" s="25">
        <f t="shared" si="1"/>
        <v>6</v>
      </c>
      <c r="C14" s="25"/>
      <c r="D14" s="63" t="s">
        <v>39</v>
      </c>
      <c r="E14" s="64"/>
      <c r="F14" s="64"/>
      <c r="G14" s="64"/>
      <c r="H14" s="64"/>
      <c r="I14" s="65"/>
      <c r="J14" s="29">
        <v>95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10">
        <f t="shared" si="0"/>
        <v>13.571428571428571</v>
      </c>
    </row>
    <row r="15" spans="2:18" ht="15.75" x14ac:dyDescent="0.25">
      <c r="B15" s="25">
        <f t="shared" si="1"/>
        <v>7</v>
      </c>
      <c r="C15" s="6"/>
      <c r="D15" s="63" t="s">
        <v>58</v>
      </c>
      <c r="E15" s="64"/>
      <c r="F15" s="64"/>
      <c r="G15" s="64"/>
      <c r="H15" s="64"/>
      <c r="I15" s="65"/>
      <c r="J15" s="29">
        <v>70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10">
        <f t="shared" si="0"/>
        <v>10</v>
      </c>
    </row>
    <row r="16" spans="2:18" ht="15.75" x14ac:dyDescent="0.25">
      <c r="B16" s="25">
        <f t="shared" si="1"/>
        <v>8</v>
      </c>
      <c r="C16" s="6"/>
      <c r="D16" s="63" t="s">
        <v>40</v>
      </c>
      <c r="E16" s="64"/>
      <c r="F16" s="64"/>
      <c r="G16" s="64"/>
      <c r="H16" s="64"/>
      <c r="I16" s="65"/>
      <c r="J16" s="29">
        <v>95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10">
        <f t="shared" si="0"/>
        <v>13.571428571428571</v>
      </c>
    </row>
    <row r="17" spans="2:17" ht="15.75" x14ac:dyDescent="0.25">
      <c r="B17" s="25">
        <f t="shared" si="1"/>
        <v>9</v>
      </c>
      <c r="C17" s="6"/>
      <c r="D17" s="63" t="s">
        <v>41</v>
      </c>
      <c r="E17" s="64"/>
      <c r="F17" s="64"/>
      <c r="G17" s="64"/>
      <c r="H17" s="64"/>
      <c r="I17" s="65"/>
      <c r="J17" s="29">
        <v>85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10">
        <f t="shared" si="0"/>
        <v>12.142857142857142</v>
      </c>
    </row>
    <row r="18" spans="2:17" ht="15.75" x14ac:dyDescent="0.25">
      <c r="B18" s="25">
        <f t="shared" si="1"/>
        <v>10</v>
      </c>
      <c r="C18" s="6"/>
      <c r="D18" s="63" t="s">
        <v>42</v>
      </c>
      <c r="E18" s="64"/>
      <c r="F18" s="64"/>
      <c r="G18" s="64"/>
      <c r="H18" s="64"/>
      <c r="I18" s="65"/>
      <c r="J18" s="29">
        <v>95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10">
        <f t="shared" si="0"/>
        <v>13.571428571428571</v>
      </c>
    </row>
    <row r="19" spans="2:17" ht="15.75" x14ac:dyDescent="0.25">
      <c r="B19" s="25">
        <f t="shared" si="1"/>
        <v>11</v>
      </c>
      <c r="C19" s="6"/>
      <c r="D19" s="63" t="s">
        <v>43</v>
      </c>
      <c r="E19" s="64"/>
      <c r="F19" s="64"/>
      <c r="G19" s="64"/>
      <c r="H19" s="64"/>
      <c r="I19" s="65"/>
      <c r="J19" s="29">
        <v>95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10">
        <f t="shared" si="0"/>
        <v>13.571428571428571</v>
      </c>
    </row>
    <row r="20" spans="2:17" ht="15.75" x14ac:dyDescent="0.25">
      <c r="B20" s="25">
        <f t="shared" si="1"/>
        <v>12</v>
      </c>
      <c r="C20" s="6"/>
      <c r="D20" s="63" t="s">
        <v>44</v>
      </c>
      <c r="E20" s="64"/>
      <c r="F20" s="64"/>
      <c r="G20" s="64"/>
      <c r="H20" s="64"/>
      <c r="I20" s="65"/>
      <c r="J20" s="29">
        <v>70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10">
        <f t="shared" si="0"/>
        <v>10</v>
      </c>
    </row>
    <row r="21" spans="2:17" ht="15.75" x14ac:dyDescent="0.25">
      <c r="B21" s="25">
        <f t="shared" si="1"/>
        <v>13</v>
      </c>
      <c r="C21" s="6"/>
      <c r="D21" s="63" t="s">
        <v>45</v>
      </c>
      <c r="E21" s="64"/>
      <c r="F21" s="64"/>
      <c r="G21" s="64"/>
      <c r="H21" s="64"/>
      <c r="I21" s="65"/>
      <c r="J21" s="29">
        <v>90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0">
        <f t="shared" si="0"/>
        <v>12.857142857142858</v>
      </c>
    </row>
    <row r="22" spans="2:17" ht="15.75" x14ac:dyDescent="0.25">
      <c r="B22" s="25">
        <f t="shared" si="1"/>
        <v>14</v>
      </c>
      <c r="C22" s="6"/>
      <c r="D22" s="63" t="s">
        <v>46</v>
      </c>
      <c r="E22" s="64"/>
      <c r="F22" s="64"/>
      <c r="G22" s="64"/>
      <c r="H22" s="64"/>
      <c r="I22" s="65"/>
      <c r="J22" s="29">
        <v>95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10">
        <f t="shared" si="0"/>
        <v>13.571428571428571</v>
      </c>
    </row>
    <row r="23" spans="2:17" ht="15.75" x14ac:dyDescent="0.25">
      <c r="B23" s="25">
        <f t="shared" si="1"/>
        <v>15</v>
      </c>
      <c r="C23" s="6"/>
      <c r="D23" s="63" t="s">
        <v>47</v>
      </c>
      <c r="E23" s="64"/>
      <c r="F23" s="64"/>
      <c r="G23" s="64"/>
      <c r="H23" s="64"/>
      <c r="I23" s="65"/>
      <c r="J23" s="29">
        <v>85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10">
        <f t="shared" si="0"/>
        <v>12.142857142857142</v>
      </c>
    </row>
    <row r="24" spans="2:17" ht="15.75" x14ac:dyDescent="0.25">
      <c r="B24" s="25">
        <f t="shared" si="1"/>
        <v>16</v>
      </c>
      <c r="C24" s="6"/>
      <c r="D24" s="63" t="s">
        <v>48</v>
      </c>
      <c r="E24" s="64"/>
      <c r="F24" s="64"/>
      <c r="G24" s="64"/>
      <c r="H24" s="64"/>
      <c r="I24" s="65"/>
      <c r="J24" s="29">
        <v>90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10">
        <f t="shared" si="0"/>
        <v>12.857142857142858</v>
      </c>
    </row>
    <row r="25" spans="2:17" ht="15.75" x14ac:dyDescent="0.25">
      <c r="B25" s="25">
        <f t="shared" si="1"/>
        <v>17</v>
      </c>
      <c r="C25" s="6"/>
      <c r="D25" s="63" t="s">
        <v>49</v>
      </c>
      <c r="E25" s="64"/>
      <c r="F25" s="64"/>
      <c r="G25" s="64"/>
      <c r="H25" s="64"/>
      <c r="I25" s="65"/>
      <c r="J25" s="29">
        <v>95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10">
        <f t="shared" ref="Q25:Q33" si="2">SUM(J25:P25)/7</f>
        <v>13.571428571428571</v>
      </c>
    </row>
    <row r="26" spans="2:17" ht="15.75" x14ac:dyDescent="0.25">
      <c r="B26" s="25">
        <f t="shared" si="1"/>
        <v>18</v>
      </c>
      <c r="C26" s="25"/>
      <c r="D26" s="63" t="s">
        <v>59</v>
      </c>
      <c r="E26" s="64"/>
      <c r="F26" s="64"/>
      <c r="G26" s="64"/>
      <c r="H26" s="64"/>
      <c r="I26" s="65"/>
      <c r="J26" s="29">
        <v>90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10"/>
    </row>
    <row r="27" spans="2:17" ht="15.75" x14ac:dyDescent="0.25">
      <c r="B27" s="25">
        <f t="shared" si="1"/>
        <v>19</v>
      </c>
      <c r="C27" s="6"/>
      <c r="D27" s="63" t="s">
        <v>50</v>
      </c>
      <c r="E27" s="64"/>
      <c r="F27" s="64"/>
      <c r="G27" s="64"/>
      <c r="H27" s="64"/>
      <c r="I27" s="65"/>
      <c r="J27" s="29">
        <v>95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10">
        <f t="shared" si="2"/>
        <v>13.571428571428571</v>
      </c>
    </row>
    <row r="28" spans="2:17" ht="15.75" x14ac:dyDescent="0.25">
      <c r="B28" s="25">
        <f t="shared" si="1"/>
        <v>20</v>
      </c>
      <c r="C28" s="6"/>
      <c r="D28" s="63" t="s">
        <v>51</v>
      </c>
      <c r="E28" s="64"/>
      <c r="F28" s="64"/>
      <c r="G28" s="64"/>
      <c r="H28" s="64"/>
      <c r="I28" s="65"/>
      <c r="J28" s="29">
        <v>70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10">
        <f t="shared" si="2"/>
        <v>10</v>
      </c>
    </row>
    <row r="29" spans="2:17" ht="15.75" x14ac:dyDescent="0.25">
      <c r="B29" s="33">
        <f t="shared" si="1"/>
        <v>21</v>
      </c>
      <c r="C29" s="6"/>
      <c r="D29" s="63" t="s">
        <v>52</v>
      </c>
      <c r="E29" s="64"/>
      <c r="F29" s="64"/>
      <c r="G29" s="64"/>
      <c r="H29" s="64"/>
      <c r="I29" s="65"/>
      <c r="J29" s="29">
        <v>95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10">
        <f t="shared" si="2"/>
        <v>13.571428571428571</v>
      </c>
    </row>
    <row r="30" spans="2:17" ht="15.75" x14ac:dyDescent="0.25">
      <c r="B30" s="33">
        <f t="shared" si="1"/>
        <v>22</v>
      </c>
      <c r="C30" s="6"/>
      <c r="D30" s="63" t="s">
        <v>53</v>
      </c>
      <c r="E30" s="64"/>
      <c r="F30" s="64"/>
      <c r="G30" s="64"/>
      <c r="H30" s="64"/>
      <c r="I30" s="65"/>
      <c r="J30" s="29">
        <v>95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10">
        <f t="shared" si="2"/>
        <v>13.571428571428571</v>
      </c>
    </row>
    <row r="31" spans="2:17" ht="15.75" x14ac:dyDescent="0.25">
      <c r="B31" s="33">
        <f t="shared" si="1"/>
        <v>23</v>
      </c>
      <c r="C31" s="6"/>
      <c r="D31" s="63" t="s">
        <v>54</v>
      </c>
      <c r="E31" s="64"/>
      <c r="F31" s="64"/>
      <c r="G31" s="64"/>
      <c r="H31" s="64"/>
      <c r="I31" s="65"/>
      <c r="J31" s="29">
        <v>90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10">
        <f t="shared" si="2"/>
        <v>12.857142857142858</v>
      </c>
    </row>
    <row r="32" spans="2:17" ht="15.75" x14ac:dyDescent="0.25">
      <c r="B32" s="33">
        <f t="shared" si="1"/>
        <v>24</v>
      </c>
      <c r="C32" s="6"/>
      <c r="D32" s="63" t="s">
        <v>55</v>
      </c>
      <c r="E32" s="64"/>
      <c r="F32" s="64"/>
      <c r="G32" s="64"/>
      <c r="H32" s="64"/>
      <c r="I32" s="65"/>
      <c r="J32" s="29">
        <v>85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10">
        <f t="shared" si="2"/>
        <v>12.142857142857142</v>
      </c>
    </row>
    <row r="33" spans="2:17" ht="15.75" x14ac:dyDescent="0.25">
      <c r="B33" s="33">
        <f t="shared" si="1"/>
        <v>25</v>
      </c>
      <c r="C33" s="6"/>
      <c r="D33" s="63" t="s">
        <v>56</v>
      </c>
      <c r="E33" s="64"/>
      <c r="F33" s="64"/>
      <c r="G33" s="64"/>
      <c r="H33" s="64"/>
      <c r="I33" s="65"/>
      <c r="J33" s="29">
        <v>75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10">
        <f t="shared" si="2"/>
        <v>10.714285714285714</v>
      </c>
    </row>
    <row r="34" spans="2:17" ht="15.75" x14ac:dyDescent="0.25">
      <c r="B34" s="33">
        <f t="shared" si="1"/>
        <v>26</v>
      </c>
      <c r="C34" s="6"/>
      <c r="D34" s="66" t="s">
        <v>64</v>
      </c>
      <c r="E34" s="66"/>
      <c r="F34" s="66"/>
      <c r="G34" s="66"/>
      <c r="H34" s="66"/>
      <c r="I34" s="66"/>
      <c r="J34" s="29">
        <v>70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10">
        <f t="shared" si="0"/>
        <v>10</v>
      </c>
    </row>
    <row r="35" spans="2:17" x14ac:dyDescent="0.25">
      <c r="B35" s="6">
        <f t="shared" ref="B35:B50" si="3">B34+1</f>
        <v>27</v>
      </c>
      <c r="C35" s="6"/>
      <c r="D35" s="45"/>
      <c r="E35" s="45"/>
      <c r="F35" s="45"/>
      <c r="G35" s="45"/>
      <c r="H35" s="45"/>
      <c r="I35" s="4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3"/>
        <v>28</v>
      </c>
      <c r="C36" s="6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3"/>
        <v>29</v>
      </c>
      <c r="C37" s="6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3"/>
        <v>30</v>
      </c>
      <c r="C38" s="6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3"/>
        <v>31</v>
      </c>
      <c r="C39" s="6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3"/>
        <v>32</v>
      </c>
      <c r="C40" s="6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3"/>
        <v>33</v>
      </c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3"/>
        <v>34</v>
      </c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3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3"/>
        <v>36</v>
      </c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3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3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3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ref="Q47:Q51" si="4">SUM(J47:P47)/7</f>
        <v>0</v>
      </c>
    </row>
    <row r="48" spans="2:17" x14ac:dyDescent="0.25">
      <c r="B48" s="6">
        <f t="shared" si="3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4"/>
        <v>0</v>
      </c>
    </row>
    <row r="49" spans="2:17" x14ac:dyDescent="0.25">
      <c r="B49" s="6">
        <f t="shared" si="3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si="4"/>
        <v>0</v>
      </c>
    </row>
    <row r="50" spans="2:17" x14ac:dyDescent="0.25">
      <c r="B50" s="6">
        <f t="shared" si="3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4"/>
        <v>0</v>
      </c>
    </row>
    <row r="51" spans="2:17" x14ac:dyDescent="0.25">
      <c r="B51" s="6">
        <f t="shared" ref="B51" si="5">B50+1</f>
        <v>43</v>
      </c>
      <c r="C51" s="3"/>
      <c r="D51" s="46"/>
      <c r="E51" s="47"/>
      <c r="F51" s="47"/>
      <c r="G51" s="47"/>
      <c r="H51" s="47"/>
      <c r="I51" s="48"/>
      <c r="J51" s="22">
        <f>AVERAGE(J9:J34)</f>
        <v>87.5</v>
      </c>
      <c r="K51" s="3"/>
      <c r="L51" s="22">
        <f>SUM(L9:L33)/27</f>
        <v>0</v>
      </c>
      <c r="M51" s="22">
        <f>SUM(M9:M33)/27</f>
        <v>0</v>
      </c>
      <c r="N51" s="22">
        <f>SUM(N9:N33)/27</f>
        <v>0</v>
      </c>
      <c r="O51" s="22">
        <f>SUM(O9:O33)/27</f>
        <v>0</v>
      </c>
      <c r="P51" s="3"/>
      <c r="Q51" s="10">
        <f t="shared" si="4"/>
        <v>12.5</v>
      </c>
    </row>
    <row r="52" spans="2:17" x14ac:dyDescent="0.25">
      <c r="C52" s="40"/>
      <c r="D52" s="40"/>
      <c r="E52" s="1"/>
      <c r="H52" s="49" t="s">
        <v>19</v>
      </c>
      <c r="I52" s="49"/>
      <c r="J52" s="11">
        <f t="shared" ref="J52:O52" si="6">COUNTIF(J9:J48,"&gt;=70")</f>
        <v>26</v>
      </c>
      <c r="K52" s="18">
        <f t="shared" si="6"/>
        <v>0</v>
      </c>
      <c r="L52" s="18">
        <f t="shared" si="6"/>
        <v>0</v>
      </c>
      <c r="M52" s="18">
        <f t="shared" si="6"/>
        <v>0</v>
      </c>
      <c r="N52" s="18">
        <f t="shared" si="6"/>
        <v>0</v>
      </c>
      <c r="O52" s="18">
        <f t="shared" si="6"/>
        <v>0</v>
      </c>
      <c r="P52" s="11">
        <f>COUNTIF(P9:P51,"&gt;=70")</f>
        <v>0</v>
      </c>
      <c r="Q52" s="15">
        <f>COUNTIF(Q9:Q46,"&gt;=70")</f>
        <v>0</v>
      </c>
    </row>
    <row r="53" spans="2:17" x14ac:dyDescent="0.25">
      <c r="C53" s="40"/>
      <c r="D53" s="40"/>
      <c r="E53" s="8"/>
      <c r="H53" s="44" t="s">
        <v>20</v>
      </c>
      <c r="I53" s="44"/>
      <c r="J53" s="12">
        <f t="shared" ref="J53:O53" si="7">COUNTIF(J9:J49,"&lt;70")</f>
        <v>0</v>
      </c>
      <c r="K53" s="19">
        <f t="shared" si="7"/>
        <v>26</v>
      </c>
      <c r="L53" s="19">
        <f t="shared" si="7"/>
        <v>26</v>
      </c>
      <c r="M53" s="19">
        <f t="shared" si="7"/>
        <v>26</v>
      </c>
      <c r="N53" s="19">
        <f t="shared" si="7"/>
        <v>26</v>
      </c>
      <c r="O53" s="19">
        <f t="shared" si="7"/>
        <v>26</v>
      </c>
      <c r="P53" s="12">
        <f>COUNTIF(P9:P51,"&lt;70")</f>
        <v>26</v>
      </c>
      <c r="Q53" s="12">
        <f>COUNTIF(Q9:Q51,"&lt;70")</f>
        <v>42</v>
      </c>
    </row>
    <row r="54" spans="2:17" x14ac:dyDescent="0.25">
      <c r="C54" s="40"/>
      <c r="D54" s="40"/>
      <c r="E54" s="40"/>
      <c r="H54" s="44" t="s">
        <v>21</v>
      </c>
      <c r="I54" s="44"/>
      <c r="J54" s="12">
        <f t="shared" ref="J54:O54" si="8">COUNT(J9:J48)</f>
        <v>26</v>
      </c>
      <c r="K54" s="19">
        <f t="shared" si="8"/>
        <v>26</v>
      </c>
      <c r="L54" s="19">
        <f t="shared" si="8"/>
        <v>26</v>
      </c>
      <c r="M54" s="19">
        <f t="shared" si="8"/>
        <v>26</v>
      </c>
      <c r="N54" s="19">
        <f t="shared" si="8"/>
        <v>26</v>
      </c>
      <c r="O54" s="19">
        <f t="shared" si="8"/>
        <v>26</v>
      </c>
      <c r="P54" s="12">
        <f>COUNT(P9:P51)</f>
        <v>26</v>
      </c>
      <c r="Q54" s="12">
        <f>COUNT(Q9:Q51)</f>
        <v>42</v>
      </c>
    </row>
    <row r="55" spans="2:17" x14ac:dyDescent="0.25">
      <c r="C55" s="40"/>
      <c r="D55" s="40"/>
      <c r="E55" s="1"/>
      <c r="H55" s="41" t="s">
        <v>16</v>
      </c>
      <c r="I55" s="41"/>
      <c r="J55" s="13">
        <f>J52/J54</f>
        <v>1</v>
      </c>
      <c r="K55" s="14">
        <f t="shared" ref="K55:Q55" si="9">K52/K54</f>
        <v>0</v>
      </c>
      <c r="L55" s="14">
        <f t="shared" si="9"/>
        <v>0</v>
      </c>
      <c r="M55" s="14">
        <f t="shared" si="9"/>
        <v>0</v>
      </c>
      <c r="N55" s="14">
        <f t="shared" si="9"/>
        <v>0</v>
      </c>
      <c r="O55" s="14">
        <f t="shared" si="9"/>
        <v>0</v>
      </c>
      <c r="P55" s="14">
        <f t="shared" si="9"/>
        <v>0</v>
      </c>
      <c r="Q55" s="14">
        <f t="shared" si="9"/>
        <v>0</v>
      </c>
    </row>
    <row r="56" spans="2:17" x14ac:dyDescent="0.25">
      <c r="C56" s="40"/>
      <c r="D56" s="40"/>
      <c r="E56" s="1"/>
      <c r="H56" s="41" t="s">
        <v>17</v>
      </c>
      <c r="I56" s="41"/>
      <c r="J56" s="13">
        <f>J53/J54</f>
        <v>0</v>
      </c>
      <c r="K56" s="13">
        <f t="shared" ref="K56:Q56" si="10">K53/K54</f>
        <v>1</v>
      </c>
      <c r="L56" s="14">
        <f t="shared" si="10"/>
        <v>1</v>
      </c>
      <c r="M56" s="14">
        <f t="shared" si="10"/>
        <v>1</v>
      </c>
      <c r="N56" s="14">
        <f t="shared" si="10"/>
        <v>1</v>
      </c>
      <c r="O56" s="14">
        <f t="shared" si="10"/>
        <v>1</v>
      </c>
      <c r="P56" s="14">
        <f t="shared" si="10"/>
        <v>1</v>
      </c>
      <c r="Q56" s="14">
        <f t="shared" si="10"/>
        <v>1</v>
      </c>
    </row>
    <row r="57" spans="2:17" x14ac:dyDescent="0.25">
      <c r="C57" s="40"/>
      <c r="D57" s="40"/>
      <c r="E57" s="8"/>
      <c r="J57" s="20">
        <f>COUNTIF(J8:J43,"&gt;=87.4")</f>
        <v>17</v>
      </c>
      <c r="K57" s="20">
        <f>COUNTIF(K9:K51,"&gt;76.3")</f>
        <v>0</v>
      </c>
      <c r="L57" s="20">
        <f>COUNTIF(L9:L51,"&gt;76.5")</f>
        <v>0</v>
      </c>
      <c r="M57" s="20">
        <f>COUNTIF(M9:M50,"&gt;65")</f>
        <v>0</v>
      </c>
      <c r="N57" s="20">
        <f>COUNTIF(N9:N50,"&gt;58")</f>
        <v>0</v>
      </c>
      <c r="O57" s="20">
        <f>COUNTIF(O9:O50,"&gt;63")</f>
        <v>0</v>
      </c>
    </row>
    <row r="58" spans="2:17" x14ac:dyDescent="0.25">
      <c r="C58" s="1"/>
      <c r="D58" s="1"/>
      <c r="E58" s="8"/>
      <c r="J58" s="21">
        <f>18/26</f>
        <v>0.69230769230769229</v>
      </c>
      <c r="K58" s="21">
        <f>K57/K54</f>
        <v>0</v>
      </c>
      <c r="L58" s="21">
        <f>L57/L54</f>
        <v>0</v>
      </c>
      <c r="M58" s="21">
        <f t="shared" ref="M58:O58" si="11">M57/M54</f>
        <v>0</v>
      </c>
      <c r="N58" s="21">
        <f t="shared" si="11"/>
        <v>0</v>
      </c>
      <c r="O58" s="21">
        <f t="shared" si="11"/>
        <v>0</v>
      </c>
    </row>
    <row r="59" spans="2:17" x14ac:dyDescent="0.25">
      <c r="J59" s="42"/>
      <c r="K59" s="42"/>
      <c r="L59" s="42"/>
      <c r="M59" s="42"/>
      <c r="N59" s="42"/>
      <c r="O59" s="42"/>
      <c r="P59" s="42"/>
    </row>
    <row r="60" spans="2:17" x14ac:dyDescent="0.25">
      <c r="J60" s="43" t="s">
        <v>18</v>
      </c>
      <c r="K60" s="43"/>
      <c r="L60" s="43"/>
      <c r="M60" s="43"/>
      <c r="N60" s="43"/>
      <c r="O60" s="43"/>
      <c r="P60" s="43"/>
    </row>
  </sheetData>
  <mergeCells count="65">
    <mergeCell ref="D12:I12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N4:P4"/>
    <mergeCell ref="D23:I23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14:I14"/>
    <mergeCell ref="D35:I35"/>
    <mergeCell ref="D24:I24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6:I26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5"/>
  <sheetViews>
    <sheetView topLeftCell="A40" zoomScaleNormal="100" workbookViewId="0">
      <selection activeCell="V13" sqref="V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18" x14ac:dyDescent="0.25">
      <c r="C4" t="s">
        <v>0</v>
      </c>
      <c r="D4" s="58" t="s">
        <v>133</v>
      </c>
      <c r="E4" s="58"/>
      <c r="F4" s="58"/>
      <c r="G4" s="58"/>
      <c r="I4" t="s">
        <v>1</v>
      </c>
      <c r="J4" s="59" t="s">
        <v>134</v>
      </c>
      <c r="K4" s="59"/>
      <c r="M4" t="s">
        <v>2</v>
      </c>
      <c r="N4" s="60">
        <v>45203</v>
      </c>
      <c r="O4" s="6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9" t="s">
        <v>63</v>
      </c>
      <c r="E6" s="59"/>
      <c r="F6" s="59"/>
      <c r="G6" s="59"/>
      <c r="I6" s="40" t="s">
        <v>22</v>
      </c>
      <c r="J6" s="40"/>
      <c r="K6" s="61" t="s">
        <v>57</v>
      </c>
      <c r="L6" s="61"/>
      <c r="M6" s="61"/>
      <c r="N6" s="61"/>
      <c r="O6" s="61"/>
      <c r="P6" s="6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50" t="s">
        <v>24</v>
      </c>
      <c r="E9" s="51"/>
      <c r="F9" s="51"/>
      <c r="G9" s="51"/>
      <c r="H9" s="51"/>
      <c r="I9" s="52"/>
      <c r="J9" s="30">
        <v>85</v>
      </c>
      <c r="K9" s="24">
        <v>0</v>
      </c>
      <c r="L9" s="2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28.333333333333332</v>
      </c>
    </row>
    <row r="10" spans="2:18" x14ac:dyDescent="0.25">
      <c r="B10" s="25">
        <f>B9+1</f>
        <v>2</v>
      </c>
      <c r="C10" s="6"/>
      <c r="D10" s="70" t="s">
        <v>25</v>
      </c>
      <c r="E10" s="71"/>
      <c r="F10" s="71"/>
      <c r="G10" s="71"/>
      <c r="H10" s="71"/>
      <c r="I10" s="72"/>
      <c r="J10" s="30">
        <v>96</v>
      </c>
      <c r="K10" s="24">
        <v>0</v>
      </c>
      <c r="L10" s="24">
        <v>0</v>
      </c>
      <c r="M10" s="24">
        <v>0</v>
      </c>
      <c r="N10" s="4">
        <v>0</v>
      </c>
      <c r="O10" s="4">
        <v>0</v>
      </c>
      <c r="P10" s="4">
        <v>0</v>
      </c>
      <c r="Q10" s="10">
        <f t="shared" ref="Q10:Q19" si="0">SUM(J10:P10)/3</f>
        <v>32</v>
      </c>
    </row>
    <row r="11" spans="2:18" x14ac:dyDescent="0.25">
      <c r="B11" s="25">
        <f t="shared" ref="B11:B19" si="1">B10+1</f>
        <v>3</v>
      </c>
      <c r="C11" s="6"/>
      <c r="D11" s="70" t="s">
        <v>26</v>
      </c>
      <c r="E11" s="71"/>
      <c r="F11" s="71"/>
      <c r="G11" s="71"/>
      <c r="H11" s="71"/>
      <c r="I11" s="72"/>
      <c r="J11" s="30">
        <v>95</v>
      </c>
      <c r="K11" s="24">
        <v>0</v>
      </c>
      <c r="L11" s="24">
        <v>0</v>
      </c>
      <c r="M11" s="24">
        <v>0</v>
      </c>
      <c r="N11" s="4">
        <v>0</v>
      </c>
      <c r="O11" s="4">
        <v>0</v>
      </c>
      <c r="P11" s="4">
        <v>0</v>
      </c>
      <c r="Q11" s="10">
        <f t="shared" si="0"/>
        <v>31.666666666666668</v>
      </c>
    </row>
    <row r="12" spans="2:18" x14ac:dyDescent="0.25">
      <c r="B12" s="25">
        <f t="shared" si="1"/>
        <v>4</v>
      </c>
      <c r="C12" s="6"/>
      <c r="D12" s="70" t="s">
        <v>27</v>
      </c>
      <c r="E12" s="71"/>
      <c r="F12" s="71"/>
      <c r="G12" s="71"/>
      <c r="H12" s="71"/>
      <c r="I12" s="72"/>
      <c r="J12" s="31">
        <v>91</v>
      </c>
      <c r="K12" s="24">
        <v>0</v>
      </c>
      <c r="L12" s="24">
        <v>0</v>
      </c>
      <c r="M12" s="24">
        <v>0</v>
      </c>
      <c r="N12" s="4">
        <v>0</v>
      </c>
      <c r="O12" s="4">
        <v>0</v>
      </c>
      <c r="P12" s="4">
        <v>0</v>
      </c>
      <c r="Q12" s="10">
        <f t="shared" si="0"/>
        <v>30.333333333333332</v>
      </c>
    </row>
    <row r="13" spans="2:18" x14ac:dyDescent="0.25">
      <c r="B13" s="25">
        <f t="shared" si="1"/>
        <v>5</v>
      </c>
      <c r="C13" s="6"/>
      <c r="D13" s="70" t="s">
        <v>28</v>
      </c>
      <c r="E13" s="71"/>
      <c r="F13" s="71"/>
      <c r="G13" s="71"/>
      <c r="H13" s="71"/>
      <c r="I13" s="72"/>
      <c r="J13" s="31">
        <v>100</v>
      </c>
      <c r="K13" s="24">
        <v>0</v>
      </c>
      <c r="L13" s="24">
        <v>0</v>
      </c>
      <c r="M13" s="24">
        <v>0</v>
      </c>
      <c r="N13" s="4">
        <v>0</v>
      </c>
      <c r="O13" s="4">
        <v>0</v>
      </c>
      <c r="P13" s="4">
        <v>0</v>
      </c>
      <c r="Q13" s="10">
        <f t="shared" si="0"/>
        <v>33.333333333333336</v>
      </c>
    </row>
    <row r="14" spans="2:18" x14ac:dyDescent="0.25">
      <c r="B14" s="25">
        <f t="shared" si="1"/>
        <v>6</v>
      </c>
      <c r="C14" s="6"/>
      <c r="D14" s="70" t="s">
        <v>29</v>
      </c>
      <c r="E14" s="71"/>
      <c r="F14" s="71"/>
      <c r="G14" s="71"/>
      <c r="H14" s="71"/>
      <c r="I14" s="72"/>
      <c r="J14" s="32">
        <v>0</v>
      </c>
      <c r="K14" s="24">
        <v>0</v>
      </c>
      <c r="L14" s="24">
        <v>0</v>
      </c>
      <c r="M14" s="2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25">
        <f t="shared" si="1"/>
        <v>7</v>
      </c>
      <c r="C15" s="6"/>
      <c r="D15" s="50" t="s">
        <v>60</v>
      </c>
      <c r="E15" s="51"/>
      <c r="F15" s="51"/>
      <c r="G15" s="51"/>
      <c r="H15" s="51"/>
      <c r="I15" s="52"/>
      <c r="J15" s="30">
        <v>95</v>
      </c>
      <c r="K15" s="24">
        <v>0</v>
      </c>
      <c r="L15" s="24">
        <v>0</v>
      </c>
      <c r="M15" s="24">
        <v>0</v>
      </c>
      <c r="N15" s="4">
        <v>0</v>
      </c>
      <c r="O15" s="4">
        <v>0</v>
      </c>
      <c r="P15" s="4">
        <v>0</v>
      </c>
      <c r="Q15" s="10">
        <f t="shared" si="0"/>
        <v>31.666666666666668</v>
      </c>
    </row>
    <row r="16" spans="2:18" x14ac:dyDescent="0.25">
      <c r="B16" s="25">
        <f t="shared" si="1"/>
        <v>8</v>
      </c>
      <c r="C16" s="6"/>
      <c r="D16" s="70" t="s">
        <v>30</v>
      </c>
      <c r="E16" s="71"/>
      <c r="F16" s="71"/>
      <c r="G16" s="71"/>
      <c r="H16" s="71"/>
      <c r="I16" s="72"/>
      <c r="J16" s="30">
        <v>100</v>
      </c>
      <c r="K16" s="24">
        <v>0</v>
      </c>
      <c r="L16" s="24">
        <v>0</v>
      </c>
      <c r="M16" s="24">
        <v>0</v>
      </c>
      <c r="N16" s="4">
        <v>0</v>
      </c>
      <c r="O16" s="4">
        <v>0</v>
      </c>
      <c r="P16" s="4">
        <v>0</v>
      </c>
      <c r="Q16" s="10">
        <f t="shared" si="0"/>
        <v>33.333333333333336</v>
      </c>
    </row>
    <row r="17" spans="2:17" x14ac:dyDescent="0.25">
      <c r="B17" s="35">
        <f t="shared" si="1"/>
        <v>9</v>
      </c>
      <c r="C17" s="6"/>
      <c r="D17" s="70" t="s">
        <v>31</v>
      </c>
      <c r="E17" s="71"/>
      <c r="F17" s="71"/>
      <c r="G17" s="71"/>
      <c r="H17" s="71"/>
      <c r="I17" s="72"/>
      <c r="J17" s="30">
        <v>100</v>
      </c>
      <c r="K17" s="24">
        <v>0</v>
      </c>
      <c r="L17" s="24">
        <v>0</v>
      </c>
      <c r="M17" s="24">
        <v>0</v>
      </c>
      <c r="N17" s="4">
        <v>0</v>
      </c>
      <c r="O17" s="4">
        <v>0</v>
      </c>
      <c r="P17" s="4">
        <v>0</v>
      </c>
      <c r="Q17" s="10">
        <f t="shared" si="0"/>
        <v>33.333333333333336</v>
      </c>
    </row>
    <row r="18" spans="2:17" x14ac:dyDescent="0.25">
      <c r="B18" s="35">
        <f t="shared" si="1"/>
        <v>10</v>
      </c>
      <c r="C18" s="6"/>
      <c r="D18" s="70" t="s">
        <v>32</v>
      </c>
      <c r="E18" s="71"/>
      <c r="F18" s="71"/>
      <c r="G18" s="71"/>
      <c r="H18" s="71"/>
      <c r="I18" s="72"/>
      <c r="J18" s="30">
        <v>100</v>
      </c>
      <c r="K18" s="24">
        <v>0</v>
      </c>
      <c r="L18" s="24">
        <v>0</v>
      </c>
      <c r="M18" s="24">
        <v>0</v>
      </c>
      <c r="N18" s="4">
        <v>0</v>
      </c>
      <c r="O18" s="4">
        <v>0</v>
      </c>
      <c r="P18" s="4">
        <v>0</v>
      </c>
      <c r="Q18" s="10">
        <f t="shared" si="0"/>
        <v>33.333333333333336</v>
      </c>
    </row>
    <row r="19" spans="2:17" x14ac:dyDescent="0.25">
      <c r="B19" s="35">
        <f t="shared" si="1"/>
        <v>11</v>
      </c>
      <c r="C19" s="6"/>
      <c r="D19" s="70" t="s">
        <v>33</v>
      </c>
      <c r="E19" s="71"/>
      <c r="F19" s="71"/>
      <c r="G19" s="71"/>
      <c r="H19" s="71"/>
      <c r="I19" s="72"/>
      <c r="J19" s="30">
        <v>100</v>
      </c>
      <c r="K19" s="24">
        <v>0</v>
      </c>
      <c r="L19" s="24">
        <v>0</v>
      </c>
      <c r="M19" s="24">
        <v>0</v>
      </c>
      <c r="N19" s="4">
        <v>0</v>
      </c>
      <c r="O19" s="4">
        <v>0</v>
      </c>
      <c r="P19" s="4">
        <v>0</v>
      </c>
      <c r="Q19" s="10">
        <f t="shared" si="0"/>
        <v>33.333333333333336</v>
      </c>
    </row>
    <row r="20" spans="2:17" x14ac:dyDescent="0.25">
      <c r="B20" s="6">
        <f t="shared" ref="B20:B46" si="2">B19+1</f>
        <v>12</v>
      </c>
      <c r="C20" s="6"/>
      <c r="D20" s="45"/>
      <c r="E20" s="45"/>
      <c r="F20" s="45"/>
      <c r="G20" s="45"/>
      <c r="H20" s="45"/>
      <c r="I20" s="45"/>
      <c r="J20" s="4"/>
      <c r="K20" s="4"/>
      <c r="L20" s="4"/>
      <c r="M20" s="4"/>
      <c r="N20" s="4"/>
      <c r="O20" s="4"/>
      <c r="P20" s="4"/>
      <c r="Q20" s="10">
        <f t="shared" ref="Q20:Q41" si="3">SUM(J20:P20)/7</f>
        <v>0</v>
      </c>
    </row>
    <row r="21" spans="2:17" x14ac:dyDescent="0.25">
      <c r="B21" s="6">
        <f t="shared" si="2"/>
        <v>13</v>
      </c>
      <c r="C21" s="6"/>
      <c r="D21" s="45"/>
      <c r="E21" s="45"/>
      <c r="F21" s="45"/>
      <c r="G21" s="45"/>
      <c r="H21" s="45"/>
      <c r="I21" s="45"/>
      <c r="J21" s="4"/>
      <c r="K21" s="4"/>
      <c r="L21" s="4"/>
      <c r="M21" s="4"/>
      <c r="N21" s="4"/>
      <c r="O21" s="4"/>
      <c r="P21" s="4"/>
      <c r="Q21" s="10">
        <f t="shared" si="3"/>
        <v>0</v>
      </c>
    </row>
    <row r="22" spans="2:17" x14ac:dyDescent="0.25">
      <c r="B22" s="6">
        <f t="shared" si="2"/>
        <v>14</v>
      </c>
      <c r="C22" s="6"/>
      <c r="D22" s="45"/>
      <c r="E22" s="45"/>
      <c r="F22" s="45"/>
      <c r="G22" s="45"/>
      <c r="H22" s="45"/>
      <c r="I22" s="45"/>
      <c r="J22" s="4"/>
      <c r="K22" s="4"/>
      <c r="L22" s="4"/>
      <c r="M22" s="4"/>
      <c r="N22" s="4"/>
      <c r="O22" s="4"/>
      <c r="P22" s="4"/>
      <c r="Q22" s="10">
        <f t="shared" si="3"/>
        <v>0</v>
      </c>
    </row>
    <row r="23" spans="2:17" x14ac:dyDescent="0.25">
      <c r="B23" s="6">
        <f t="shared" si="2"/>
        <v>15</v>
      </c>
      <c r="C23" s="6"/>
      <c r="D23" s="45"/>
      <c r="E23" s="45"/>
      <c r="F23" s="45"/>
      <c r="G23" s="45"/>
      <c r="H23" s="45"/>
      <c r="I23" s="45"/>
      <c r="J23" s="4"/>
      <c r="K23" s="4"/>
      <c r="L23" s="4"/>
      <c r="M23" s="4"/>
      <c r="N23" s="4"/>
      <c r="O23" s="4"/>
      <c r="P23" s="4"/>
      <c r="Q23" s="10">
        <f t="shared" si="3"/>
        <v>0</v>
      </c>
    </row>
    <row r="24" spans="2:17" x14ac:dyDescent="0.25">
      <c r="B24" s="6">
        <f t="shared" si="2"/>
        <v>16</v>
      </c>
      <c r="C24" s="6"/>
      <c r="D24" s="45"/>
      <c r="E24" s="45"/>
      <c r="F24" s="45"/>
      <c r="G24" s="45"/>
      <c r="H24" s="45"/>
      <c r="I24" s="45"/>
      <c r="J24" s="4"/>
      <c r="K24" s="4"/>
      <c r="L24" s="4"/>
      <c r="M24" s="4"/>
      <c r="N24" s="4"/>
      <c r="O24" s="4"/>
      <c r="P24" s="4"/>
      <c r="Q24" s="10">
        <f t="shared" si="3"/>
        <v>0</v>
      </c>
    </row>
    <row r="25" spans="2:17" x14ac:dyDescent="0.25">
      <c r="B25" s="6">
        <f t="shared" si="2"/>
        <v>17</v>
      </c>
      <c r="C25" s="6"/>
      <c r="D25" s="45"/>
      <c r="E25" s="45"/>
      <c r="F25" s="45"/>
      <c r="G25" s="45"/>
      <c r="H25" s="45"/>
      <c r="I25" s="45"/>
      <c r="J25" s="4"/>
      <c r="K25" s="4"/>
      <c r="L25" s="4"/>
      <c r="M25" s="4"/>
      <c r="N25" s="4"/>
      <c r="O25" s="4"/>
      <c r="P25" s="4"/>
      <c r="Q25" s="10">
        <f t="shared" si="3"/>
        <v>0</v>
      </c>
    </row>
    <row r="26" spans="2:17" x14ac:dyDescent="0.25">
      <c r="B26" s="6">
        <f t="shared" si="2"/>
        <v>18</v>
      </c>
      <c r="C26" s="6"/>
      <c r="D26" s="45"/>
      <c r="E26" s="45"/>
      <c r="F26" s="45"/>
      <c r="G26" s="45"/>
      <c r="H26" s="45"/>
      <c r="I26" s="45"/>
      <c r="J26" s="4"/>
      <c r="K26" s="4"/>
      <c r="L26" s="4"/>
      <c r="M26" s="4"/>
      <c r="N26" s="4"/>
      <c r="O26" s="4"/>
      <c r="P26" s="4"/>
      <c r="Q26" s="10">
        <f t="shared" si="3"/>
        <v>0</v>
      </c>
    </row>
    <row r="27" spans="2:17" x14ac:dyDescent="0.25">
      <c r="B27" s="6">
        <f t="shared" si="2"/>
        <v>19</v>
      </c>
      <c r="C27" s="6"/>
      <c r="D27" s="45"/>
      <c r="E27" s="45"/>
      <c r="F27" s="45"/>
      <c r="G27" s="45"/>
      <c r="H27" s="45"/>
      <c r="I27" s="45"/>
      <c r="J27" s="4"/>
      <c r="K27" s="4"/>
      <c r="L27" s="4"/>
      <c r="M27" s="4"/>
      <c r="N27" s="4"/>
      <c r="O27" s="4"/>
      <c r="P27" s="4"/>
      <c r="Q27" s="10">
        <f t="shared" si="3"/>
        <v>0</v>
      </c>
    </row>
    <row r="28" spans="2:17" x14ac:dyDescent="0.25">
      <c r="B28" s="6">
        <f t="shared" si="2"/>
        <v>20</v>
      </c>
      <c r="C28" s="6"/>
      <c r="D28" s="45"/>
      <c r="E28" s="45"/>
      <c r="F28" s="45"/>
      <c r="G28" s="45"/>
      <c r="H28" s="45"/>
      <c r="I28" s="45"/>
      <c r="J28" s="4"/>
      <c r="K28" s="4"/>
      <c r="L28" s="4"/>
      <c r="M28" s="4"/>
      <c r="N28" s="4"/>
      <c r="O28" s="4"/>
      <c r="P28" s="4"/>
      <c r="Q28" s="10">
        <f t="shared" si="3"/>
        <v>0</v>
      </c>
    </row>
    <row r="29" spans="2:17" x14ac:dyDescent="0.25">
      <c r="B29" s="6">
        <f t="shared" si="2"/>
        <v>21</v>
      </c>
      <c r="C29" s="6"/>
      <c r="D29" s="45"/>
      <c r="E29" s="45"/>
      <c r="F29" s="45"/>
      <c r="G29" s="45"/>
      <c r="H29" s="45"/>
      <c r="I29" s="45"/>
      <c r="J29" s="4"/>
      <c r="K29" s="4"/>
      <c r="L29" s="4"/>
      <c r="M29" s="4"/>
      <c r="N29" s="4"/>
      <c r="O29" s="4"/>
      <c r="P29" s="4"/>
      <c r="Q29" s="10">
        <f t="shared" si="3"/>
        <v>0</v>
      </c>
    </row>
    <row r="30" spans="2:17" x14ac:dyDescent="0.25">
      <c r="B30" s="6">
        <f t="shared" si="2"/>
        <v>22</v>
      </c>
      <c r="C30" s="6"/>
      <c r="D30" s="45"/>
      <c r="E30" s="45"/>
      <c r="F30" s="45"/>
      <c r="G30" s="45"/>
      <c r="H30" s="45"/>
      <c r="I30" s="45"/>
      <c r="J30" s="4"/>
      <c r="K30" s="4"/>
      <c r="L30" s="4"/>
      <c r="M30" s="4"/>
      <c r="N30" s="4"/>
      <c r="O30" s="4"/>
      <c r="P30" s="4"/>
      <c r="Q30" s="10">
        <f t="shared" si="3"/>
        <v>0</v>
      </c>
    </row>
    <row r="31" spans="2:17" x14ac:dyDescent="0.25">
      <c r="B31" s="6">
        <f t="shared" si="2"/>
        <v>23</v>
      </c>
      <c r="C31" s="6"/>
      <c r="D31" s="45"/>
      <c r="E31" s="45"/>
      <c r="F31" s="45"/>
      <c r="G31" s="45"/>
      <c r="H31" s="45"/>
      <c r="I31" s="45"/>
      <c r="J31" s="4"/>
      <c r="K31" s="4"/>
      <c r="L31" s="4"/>
      <c r="M31" s="4"/>
      <c r="N31" s="4"/>
      <c r="O31" s="4"/>
      <c r="P31" s="4"/>
      <c r="Q31" s="10">
        <f t="shared" si="3"/>
        <v>0</v>
      </c>
    </row>
    <row r="32" spans="2:17" x14ac:dyDescent="0.25">
      <c r="B32" s="6">
        <f t="shared" si="2"/>
        <v>24</v>
      </c>
      <c r="C32" s="6"/>
      <c r="D32" s="45"/>
      <c r="E32" s="45"/>
      <c r="F32" s="45"/>
      <c r="G32" s="45"/>
      <c r="H32" s="45"/>
      <c r="I32" s="45"/>
      <c r="J32" s="4"/>
      <c r="K32" s="4"/>
      <c r="L32" s="4"/>
      <c r="M32" s="4"/>
      <c r="N32" s="4"/>
      <c r="O32" s="4"/>
      <c r="P32" s="4"/>
      <c r="Q32" s="10">
        <f t="shared" si="3"/>
        <v>0</v>
      </c>
    </row>
    <row r="33" spans="2:17" x14ac:dyDescent="0.25">
      <c r="B33" s="6">
        <f t="shared" si="2"/>
        <v>25</v>
      </c>
      <c r="C33" s="6"/>
      <c r="D33" s="45"/>
      <c r="E33" s="45"/>
      <c r="F33" s="45"/>
      <c r="G33" s="45"/>
      <c r="H33" s="45"/>
      <c r="I33" s="45"/>
      <c r="J33" s="4"/>
      <c r="K33" s="4"/>
      <c r="L33" s="4"/>
      <c r="M33" s="4"/>
      <c r="N33" s="4"/>
      <c r="O33" s="4"/>
      <c r="P33" s="4"/>
      <c r="Q33" s="10">
        <f t="shared" si="3"/>
        <v>0</v>
      </c>
    </row>
    <row r="34" spans="2:17" x14ac:dyDescent="0.25">
      <c r="B34" s="6">
        <f t="shared" si="2"/>
        <v>26</v>
      </c>
      <c r="C34" s="6"/>
      <c r="D34" s="45"/>
      <c r="E34" s="45"/>
      <c r="F34" s="45"/>
      <c r="G34" s="45"/>
      <c r="H34" s="45"/>
      <c r="I34" s="45"/>
      <c r="J34" s="4"/>
      <c r="K34" s="4"/>
      <c r="L34" s="4"/>
      <c r="M34" s="4"/>
      <c r="N34" s="4"/>
      <c r="O34" s="4"/>
      <c r="P34" s="4"/>
      <c r="Q34" s="10">
        <f t="shared" si="3"/>
        <v>0</v>
      </c>
    </row>
    <row r="35" spans="2:17" x14ac:dyDescent="0.25">
      <c r="B35" s="6">
        <f t="shared" si="2"/>
        <v>27</v>
      </c>
      <c r="C35" s="6"/>
      <c r="D35" s="45"/>
      <c r="E35" s="45"/>
      <c r="F35" s="45"/>
      <c r="G35" s="45"/>
      <c r="H35" s="45"/>
      <c r="I35" s="45"/>
      <c r="J35" s="4"/>
      <c r="K35" s="4"/>
      <c r="L35" s="4"/>
      <c r="M35" s="4"/>
      <c r="N35" s="4"/>
      <c r="O35" s="4"/>
      <c r="P35" s="4"/>
      <c r="Q35" s="10">
        <f t="shared" si="3"/>
        <v>0</v>
      </c>
    </row>
    <row r="36" spans="2:17" x14ac:dyDescent="0.25">
      <c r="B36" s="6">
        <f t="shared" si="2"/>
        <v>28</v>
      </c>
      <c r="C36" s="6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10">
        <f t="shared" si="3"/>
        <v>0</v>
      </c>
    </row>
    <row r="37" spans="2:17" x14ac:dyDescent="0.25">
      <c r="B37" s="6">
        <f t="shared" si="2"/>
        <v>29</v>
      </c>
      <c r="C37" s="6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10">
        <f t="shared" si="3"/>
        <v>0</v>
      </c>
    </row>
    <row r="38" spans="2:17" x14ac:dyDescent="0.25">
      <c r="B38" s="6">
        <f t="shared" si="2"/>
        <v>30</v>
      </c>
      <c r="C38" s="7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0">
        <f t="shared" si="3"/>
        <v>0</v>
      </c>
    </row>
    <row r="39" spans="2:17" x14ac:dyDescent="0.25">
      <c r="B39" s="6">
        <f t="shared" si="2"/>
        <v>31</v>
      </c>
      <c r="C39" s="7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0">
        <f t="shared" si="3"/>
        <v>0</v>
      </c>
    </row>
    <row r="40" spans="2:17" x14ac:dyDescent="0.25">
      <c r="B40" s="6">
        <f t="shared" si="2"/>
        <v>32</v>
      </c>
      <c r="C40" s="7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0">
        <f t="shared" si="3"/>
        <v>0</v>
      </c>
    </row>
    <row r="41" spans="2:17" x14ac:dyDescent="0.25">
      <c r="B41" s="6">
        <f t="shared" si="2"/>
        <v>33</v>
      </c>
      <c r="C41" s="7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>
        <f t="shared" si="3"/>
        <v>0</v>
      </c>
    </row>
    <row r="42" spans="2:17" x14ac:dyDescent="0.25">
      <c r="B42" s="6">
        <f t="shared" si="2"/>
        <v>34</v>
      </c>
      <c r="C42" s="7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>
        <f t="shared" ref="Q42:Q46" si="4">SUM(J42:P42)/7</f>
        <v>0</v>
      </c>
    </row>
    <row r="43" spans="2:17" x14ac:dyDescent="0.25">
      <c r="B43" s="6">
        <f t="shared" si="2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>
        <f t="shared" si="4"/>
        <v>0</v>
      </c>
    </row>
    <row r="44" spans="2:17" x14ac:dyDescent="0.25">
      <c r="B44" s="6">
        <f t="shared" si="2"/>
        <v>36</v>
      </c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4"/>
        <v>0</v>
      </c>
    </row>
    <row r="45" spans="2:17" x14ac:dyDescent="0.25">
      <c r="B45" s="6">
        <f t="shared" si="2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4"/>
        <v>0</v>
      </c>
    </row>
    <row r="46" spans="2:17" x14ac:dyDescent="0.25">
      <c r="B46" s="6">
        <f t="shared" si="2"/>
        <v>38</v>
      </c>
      <c r="C46" s="3"/>
      <c r="D46" s="46"/>
      <c r="E46" s="47"/>
      <c r="F46" s="47"/>
      <c r="G46" s="47"/>
      <c r="H46" s="47"/>
      <c r="I46" s="48"/>
      <c r="J46" s="3"/>
      <c r="K46" s="22">
        <f>SUM(K9:K19)/18</f>
        <v>0</v>
      </c>
      <c r="L46" s="22">
        <f>SUM(L9:L19)/18</f>
        <v>0</v>
      </c>
      <c r="M46" s="3"/>
      <c r="N46" s="3"/>
      <c r="O46" s="3"/>
      <c r="P46" s="3"/>
      <c r="Q46" s="10">
        <f t="shared" si="4"/>
        <v>0</v>
      </c>
    </row>
    <row r="47" spans="2:17" x14ac:dyDescent="0.25">
      <c r="C47" s="40"/>
      <c r="D47" s="40"/>
      <c r="E47" s="1"/>
      <c r="H47" s="49" t="s">
        <v>19</v>
      </c>
      <c r="I47" s="49"/>
      <c r="J47" s="11">
        <f>COUNTIF(J9:J46,"&gt;=70")</f>
        <v>10</v>
      </c>
      <c r="K47" s="11">
        <v>14</v>
      </c>
      <c r="L47" s="11">
        <f>COUNTIF(L9:L45,"&gt;=70")</f>
        <v>0</v>
      </c>
      <c r="M47" s="11">
        <f>COUNTIF(M9:M46,"&gt;=70")</f>
        <v>0</v>
      </c>
      <c r="N47" s="11">
        <f>COUNTIF(N9:N46,"&gt;=70")</f>
        <v>0</v>
      </c>
      <c r="O47" s="11">
        <f>COUNTIF(O9:O46,"&gt;=70")</f>
        <v>0</v>
      </c>
      <c r="P47" s="11">
        <f>COUNTIF(P9:P46,"&gt;=70")</f>
        <v>0</v>
      </c>
      <c r="Q47" s="15">
        <f>COUNTIF(Q9:Q41,"&gt;=70")</f>
        <v>0</v>
      </c>
    </row>
    <row r="48" spans="2:17" x14ac:dyDescent="0.25">
      <c r="C48" s="40"/>
      <c r="D48" s="40"/>
      <c r="E48" s="8"/>
      <c r="H48" s="44" t="s">
        <v>20</v>
      </c>
      <c r="I48" s="44"/>
      <c r="J48" s="12">
        <f>COUNTIF(J9:J46,"&lt;70")</f>
        <v>1</v>
      </c>
      <c r="K48" s="12">
        <f>COUNTIF(K9:K46,"&lt;70")</f>
        <v>12</v>
      </c>
      <c r="L48" s="12">
        <f>COUNTIF(L9:L44,"&lt;70")</f>
        <v>11</v>
      </c>
      <c r="M48" s="12">
        <f>COUNTIF(M9:M46,"&lt;70")</f>
        <v>11</v>
      </c>
      <c r="N48" s="12">
        <f>COUNTIF(N9:N46,"&lt;70")</f>
        <v>11</v>
      </c>
      <c r="O48" s="12">
        <f>COUNTIF(O9:O46,"&lt;70")</f>
        <v>11</v>
      </c>
      <c r="P48" s="12">
        <f>COUNTIF(P9:P46,"&lt;70")</f>
        <v>11</v>
      </c>
      <c r="Q48" s="12">
        <f>COUNTIF(Q9:Q46,"&lt;70")</f>
        <v>38</v>
      </c>
    </row>
    <row r="49" spans="3:17" x14ac:dyDescent="0.25">
      <c r="C49" s="40"/>
      <c r="D49" s="40"/>
      <c r="E49" s="40"/>
      <c r="H49" s="44" t="s">
        <v>21</v>
      </c>
      <c r="I49" s="44"/>
      <c r="J49" s="12">
        <f>COUNT(J9:J46)</f>
        <v>11</v>
      </c>
      <c r="K49" s="12">
        <v>18</v>
      </c>
      <c r="L49" s="12">
        <f>COUNT(L9:L45)</f>
        <v>11</v>
      </c>
      <c r="M49" s="12">
        <f>COUNT(M9:M46)</f>
        <v>11</v>
      </c>
      <c r="N49" s="12">
        <f>COUNT(N9:N46)</f>
        <v>11</v>
      </c>
      <c r="O49" s="12">
        <f>COUNT(O9:O46)</f>
        <v>11</v>
      </c>
      <c r="P49" s="12">
        <f>COUNT(P9:P46)</f>
        <v>11</v>
      </c>
      <c r="Q49" s="12">
        <f>COUNT(Q9:Q46)</f>
        <v>38</v>
      </c>
    </row>
    <row r="50" spans="3:17" x14ac:dyDescent="0.25">
      <c r="C50" s="40"/>
      <c r="D50" s="40"/>
      <c r="E50" s="1"/>
      <c r="H50" s="41" t="s">
        <v>16</v>
      </c>
      <c r="I50" s="41"/>
      <c r="J50" s="13">
        <f>J47/J49</f>
        <v>0.90909090909090906</v>
      </c>
      <c r="K50" s="14">
        <f t="shared" ref="K50:Q50" si="5">K47/K49</f>
        <v>0.77777777777777779</v>
      </c>
      <c r="L50" s="14">
        <f t="shared" si="5"/>
        <v>0</v>
      </c>
      <c r="M50" s="14">
        <f t="shared" si="5"/>
        <v>0</v>
      </c>
      <c r="N50" s="14">
        <f t="shared" si="5"/>
        <v>0</v>
      </c>
      <c r="O50" s="14">
        <f t="shared" si="5"/>
        <v>0</v>
      </c>
      <c r="P50" s="14">
        <f t="shared" si="5"/>
        <v>0</v>
      </c>
      <c r="Q50" s="14">
        <f t="shared" si="5"/>
        <v>0</v>
      </c>
    </row>
    <row r="51" spans="3:17" x14ac:dyDescent="0.25">
      <c r="C51" s="40"/>
      <c r="D51" s="40"/>
      <c r="E51" s="1"/>
      <c r="H51" s="41" t="s">
        <v>17</v>
      </c>
      <c r="I51" s="41"/>
      <c r="J51" s="13">
        <f>J48/J49</f>
        <v>9.0909090909090912E-2</v>
      </c>
      <c r="K51" s="13">
        <f t="shared" ref="K51:Q51" si="6">K48/K49</f>
        <v>0.66666666666666663</v>
      </c>
      <c r="L51" s="14">
        <f t="shared" si="6"/>
        <v>1</v>
      </c>
      <c r="M51" s="14">
        <f t="shared" si="6"/>
        <v>1</v>
      </c>
      <c r="N51" s="14">
        <f t="shared" si="6"/>
        <v>1</v>
      </c>
      <c r="O51" s="14">
        <f t="shared" si="6"/>
        <v>1</v>
      </c>
      <c r="P51" s="14">
        <f t="shared" si="6"/>
        <v>1</v>
      </c>
      <c r="Q51" s="14">
        <f t="shared" si="6"/>
        <v>1</v>
      </c>
    </row>
    <row r="52" spans="3:17" x14ac:dyDescent="0.25">
      <c r="C52" s="40"/>
      <c r="D52" s="40"/>
      <c r="E52" s="8"/>
      <c r="J52" s="20">
        <f>AVERAGE(J9:J29)</f>
        <v>87.454545454545453</v>
      </c>
      <c r="K52" s="20">
        <f>COUNTIF(K9:K46,"&gt;70.5")</f>
        <v>0</v>
      </c>
      <c r="L52" s="20">
        <f>COUNTIF(L9:L45,"&gt;68")</f>
        <v>0</v>
      </c>
    </row>
    <row r="53" spans="3:17" x14ac:dyDescent="0.25">
      <c r="C53" s="1"/>
      <c r="D53" s="1"/>
      <c r="E53" s="8"/>
      <c r="J53" s="20">
        <f>COUNTIF(J9:J29, "&gt;=87.5")</f>
        <v>9</v>
      </c>
      <c r="K53" s="21">
        <f>J53/11</f>
        <v>0.81818181818181823</v>
      </c>
      <c r="L53" s="21">
        <f>L52/L49</f>
        <v>0</v>
      </c>
    </row>
    <row r="54" spans="3:17" x14ac:dyDescent="0.25">
      <c r="J54" s="42"/>
      <c r="K54" s="42"/>
      <c r="L54" s="42"/>
      <c r="M54" s="42"/>
      <c r="N54" s="42"/>
      <c r="O54" s="42"/>
      <c r="P54" s="42"/>
    </row>
    <row r="55" spans="3:17" x14ac:dyDescent="0.25">
      <c r="J55" s="43" t="s">
        <v>18</v>
      </c>
      <c r="K55" s="43"/>
      <c r="L55" s="43"/>
      <c r="M55" s="43"/>
      <c r="N55" s="43"/>
      <c r="O55" s="43"/>
      <c r="P55" s="43"/>
    </row>
  </sheetData>
  <mergeCells count="60"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  <mergeCell ref="N4:O4"/>
    <mergeCell ref="D6:G6"/>
    <mergeCell ref="D8:I8"/>
    <mergeCell ref="D14:I14"/>
    <mergeCell ref="D9:I9"/>
    <mergeCell ref="D10:I10"/>
    <mergeCell ref="D11:I11"/>
    <mergeCell ref="D12:I12"/>
    <mergeCell ref="D13:I13"/>
    <mergeCell ref="D16:I16"/>
    <mergeCell ref="D17:I17"/>
    <mergeCell ref="D18:I18"/>
    <mergeCell ref="D19:I19"/>
    <mergeCell ref="J4:K4"/>
    <mergeCell ref="B2:P2"/>
    <mergeCell ref="D38:I38"/>
    <mergeCell ref="D39:I39"/>
    <mergeCell ref="D40:I40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41:I41"/>
    <mergeCell ref="D26:I26"/>
    <mergeCell ref="D27:I27"/>
    <mergeCell ref="D28:I28"/>
    <mergeCell ref="D29:I29"/>
    <mergeCell ref="D30:I30"/>
    <mergeCell ref="D31:I31"/>
    <mergeCell ref="D37:I37"/>
    <mergeCell ref="C47:D47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topLeftCell="A34" zoomScale="84" zoomScaleNormal="84" workbookViewId="0">
      <selection activeCell="J55" sqref="J5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2"/>
      <c r="R2" s="2"/>
    </row>
    <row r="3" spans="2:20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20" x14ac:dyDescent="0.25">
      <c r="C4" t="s">
        <v>0</v>
      </c>
      <c r="D4" s="58" t="s">
        <v>93</v>
      </c>
      <c r="E4" s="58"/>
      <c r="F4" s="58"/>
      <c r="G4" s="58"/>
      <c r="I4" t="s">
        <v>1</v>
      </c>
      <c r="J4" s="59" t="s">
        <v>95</v>
      </c>
      <c r="K4" s="59"/>
      <c r="M4" t="s">
        <v>2</v>
      </c>
      <c r="N4" s="60">
        <v>45203</v>
      </c>
      <c r="O4" s="6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59" t="s">
        <v>94</v>
      </c>
      <c r="E6" s="59"/>
      <c r="F6" s="59"/>
      <c r="G6" s="59"/>
      <c r="I6" s="40" t="s">
        <v>22</v>
      </c>
      <c r="J6" s="40"/>
      <c r="K6" s="61" t="s">
        <v>57</v>
      </c>
      <c r="L6" s="61"/>
      <c r="M6" s="61"/>
      <c r="N6" s="61"/>
      <c r="O6" s="61"/>
      <c r="P6" s="6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5.75" x14ac:dyDescent="0.25">
      <c r="B9" s="6">
        <v>1</v>
      </c>
      <c r="C9" s="6"/>
      <c r="D9" s="26" t="s">
        <v>65</v>
      </c>
      <c r="E9" s="27"/>
      <c r="F9" s="27"/>
      <c r="G9" s="27"/>
      <c r="H9" s="27"/>
      <c r="I9" s="28"/>
      <c r="J9" s="34">
        <v>85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0">
        <f>SUM(J9:P9)/5</f>
        <v>17</v>
      </c>
    </row>
    <row r="10" spans="2:20" ht="15.75" x14ac:dyDescent="0.25">
      <c r="B10" s="6">
        <f>B9+1</f>
        <v>2</v>
      </c>
      <c r="C10" s="6"/>
      <c r="D10" s="70" t="s">
        <v>66</v>
      </c>
      <c r="E10" s="71"/>
      <c r="F10" s="71"/>
      <c r="G10" s="71"/>
      <c r="H10" s="71"/>
      <c r="I10" s="72"/>
      <c r="J10" s="34">
        <v>95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0">
        <f t="shared" ref="Q10:Q27" si="0">SUM(J10:P10)/5</f>
        <v>19</v>
      </c>
    </row>
    <row r="11" spans="2:20" ht="15.75" x14ac:dyDescent="0.25">
      <c r="B11" s="6">
        <f t="shared" ref="B11:B53" si="1">B10+1</f>
        <v>3</v>
      </c>
      <c r="C11" s="6"/>
      <c r="D11" s="70" t="s">
        <v>67</v>
      </c>
      <c r="E11" s="71"/>
      <c r="F11" s="71"/>
      <c r="G11" s="71"/>
      <c r="H11" s="71"/>
      <c r="I11" s="72"/>
      <c r="J11" s="34">
        <v>70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0">
        <f t="shared" si="0"/>
        <v>14</v>
      </c>
      <c r="T11" s="17"/>
    </row>
    <row r="12" spans="2:20" ht="15.75" x14ac:dyDescent="0.25">
      <c r="B12" s="6">
        <f t="shared" si="1"/>
        <v>4</v>
      </c>
      <c r="C12" s="6"/>
      <c r="D12" s="70" t="s">
        <v>68</v>
      </c>
      <c r="E12" s="71"/>
      <c r="F12" s="71"/>
      <c r="G12" s="71"/>
      <c r="H12" s="71"/>
      <c r="I12" s="72"/>
      <c r="J12" s="34">
        <v>95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0">
        <f t="shared" si="0"/>
        <v>19</v>
      </c>
    </row>
    <row r="13" spans="2:20" ht="15.75" x14ac:dyDescent="0.25">
      <c r="B13" s="6">
        <f t="shared" si="1"/>
        <v>5</v>
      </c>
      <c r="C13" s="6"/>
      <c r="D13" s="70" t="s">
        <v>69</v>
      </c>
      <c r="E13" s="71"/>
      <c r="F13" s="71"/>
      <c r="G13" s="71"/>
      <c r="H13" s="71"/>
      <c r="I13" s="72"/>
      <c r="J13" s="34">
        <v>95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0">
        <f t="shared" si="0"/>
        <v>19</v>
      </c>
    </row>
    <row r="14" spans="2:20" ht="15.75" x14ac:dyDescent="0.25">
      <c r="B14" s="6">
        <f t="shared" si="1"/>
        <v>6</v>
      </c>
      <c r="C14" s="6"/>
      <c r="D14" s="70" t="s">
        <v>70</v>
      </c>
      <c r="E14" s="71"/>
      <c r="F14" s="71"/>
      <c r="G14" s="71"/>
      <c r="H14" s="71"/>
      <c r="I14" s="72"/>
      <c r="J14" s="34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0">
        <f t="shared" si="0"/>
        <v>0</v>
      </c>
    </row>
    <row r="15" spans="2:20" ht="15.75" x14ac:dyDescent="0.25">
      <c r="B15" s="6">
        <f t="shared" si="1"/>
        <v>7</v>
      </c>
      <c r="C15" s="6"/>
      <c r="D15" s="70" t="s">
        <v>71</v>
      </c>
      <c r="E15" s="71"/>
      <c r="F15" s="71"/>
      <c r="G15" s="71"/>
      <c r="H15" s="71"/>
      <c r="I15" s="72"/>
      <c r="J15" s="34">
        <v>75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0">
        <f t="shared" si="0"/>
        <v>15</v>
      </c>
    </row>
    <row r="16" spans="2:20" ht="15.75" x14ac:dyDescent="0.25">
      <c r="B16" s="6">
        <f t="shared" si="1"/>
        <v>8</v>
      </c>
      <c r="C16" s="6"/>
      <c r="D16" s="70" t="s">
        <v>72</v>
      </c>
      <c r="E16" s="71"/>
      <c r="F16" s="71"/>
      <c r="G16" s="71"/>
      <c r="H16" s="71"/>
      <c r="I16" s="72"/>
      <c r="J16" s="34">
        <v>90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0">
        <f t="shared" si="0"/>
        <v>18</v>
      </c>
    </row>
    <row r="17" spans="2:17" ht="15.75" x14ac:dyDescent="0.25">
      <c r="B17" s="6">
        <f t="shared" si="1"/>
        <v>9</v>
      </c>
      <c r="C17" s="6"/>
      <c r="D17" s="70" t="s">
        <v>73</v>
      </c>
      <c r="E17" s="71"/>
      <c r="F17" s="71"/>
      <c r="G17" s="71"/>
      <c r="H17" s="71"/>
      <c r="I17" s="72"/>
      <c r="J17" s="34">
        <v>90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0">
        <f t="shared" si="0"/>
        <v>18</v>
      </c>
    </row>
    <row r="18" spans="2:17" ht="15.75" x14ac:dyDescent="0.25">
      <c r="B18" s="6">
        <f t="shared" si="1"/>
        <v>10</v>
      </c>
      <c r="C18" s="6"/>
      <c r="D18" s="70" t="s">
        <v>74</v>
      </c>
      <c r="E18" s="71"/>
      <c r="F18" s="71"/>
      <c r="G18" s="71"/>
      <c r="H18" s="71"/>
      <c r="I18" s="72"/>
      <c r="J18" s="34">
        <v>85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0">
        <f t="shared" si="0"/>
        <v>17</v>
      </c>
    </row>
    <row r="19" spans="2:17" ht="15.75" x14ac:dyDescent="0.25">
      <c r="B19" s="6">
        <f t="shared" si="1"/>
        <v>11</v>
      </c>
      <c r="C19" s="6"/>
      <c r="D19" s="70" t="s">
        <v>75</v>
      </c>
      <c r="E19" s="71"/>
      <c r="F19" s="71"/>
      <c r="G19" s="71"/>
      <c r="H19" s="71"/>
      <c r="I19" s="72"/>
      <c r="J19" s="34">
        <v>90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0">
        <f t="shared" si="0"/>
        <v>18</v>
      </c>
    </row>
    <row r="20" spans="2:17" ht="15.75" x14ac:dyDescent="0.25">
      <c r="B20" s="6">
        <f t="shared" si="1"/>
        <v>12</v>
      </c>
      <c r="C20" s="6"/>
      <c r="D20" s="70" t="s">
        <v>76</v>
      </c>
      <c r="E20" s="71"/>
      <c r="F20" s="71"/>
      <c r="G20" s="71"/>
      <c r="H20" s="71"/>
      <c r="I20" s="72"/>
      <c r="J20" s="34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6"/>
      <c r="D21" s="70" t="s">
        <v>77</v>
      </c>
      <c r="E21" s="71"/>
      <c r="F21" s="71"/>
      <c r="G21" s="71"/>
      <c r="H21" s="71"/>
      <c r="I21" s="72"/>
      <c r="J21" s="34">
        <v>90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0">
        <f t="shared" si="0"/>
        <v>18</v>
      </c>
    </row>
    <row r="22" spans="2:17" ht="15.75" x14ac:dyDescent="0.25">
      <c r="B22" s="6">
        <f t="shared" si="1"/>
        <v>14</v>
      </c>
      <c r="C22" s="6"/>
      <c r="D22" s="70" t="s">
        <v>78</v>
      </c>
      <c r="E22" s="71"/>
      <c r="F22" s="71"/>
      <c r="G22" s="71"/>
      <c r="H22" s="71"/>
      <c r="I22" s="72"/>
      <c r="J22" s="34">
        <v>85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0">
        <f t="shared" si="0"/>
        <v>17</v>
      </c>
    </row>
    <row r="23" spans="2:17" ht="15.75" x14ac:dyDescent="0.25">
      <c r="B23" s="6">
        <f t="shared" si="1"/>
        <v>15</v>
      </c>
      <c r="C23" s="6"/>
      <c r="D23" s="70" t="s">
        <v>79</v>
      </c>
      <c r="E23" s="71"/>
      <c r="F23" s="71"/>
      <c r="G23" s="71"/>
      <c r="H23" s="71"/>
      <c r="I23" s="72"/>
      <c r="J23" s="34">
        <v>95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0">
        <f t="shared" si="0"/>
        <v>19</v>
      </c>
    </row>
    <row r="24" spans="2:17" ht="15.75" x14ac:dyDescent="0.25">
      <c r="B24" s="6">
        <f t="shared" si="1"/>
        <v>16</v>
      </c>
      <c r="C24" s="6"/>
      <c r="D24" s="70" t="s">
        <v>80</v>
      </c>
      <c r="E24" s="71"/>
      <c r="F24" s="71"/>
      <c r="G24" s="71"/>
      <c r="H24" s="71"/>
      <c r="I24" s="72"/>
      <c r="J24" s="34">
        <v>75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0">
        <f t="shared" si="0"/>
        <v>15</v>
      </c>
    </row>
    <row r="25" spans="2:17" ht="15.75" x14ac:dyDescent="0.25">
      <c r="B25" s="6">
        <f t="shared" si="1"/>
        <v>17</v>
      </c>
      <c r="C25" s="6"/>
      <c r="D25" s="70" t="s">
        <v>81</v>
      </c>
      <c r="E25" s="71"/>
      <c r="F25" s="71"/>
      <c r="G25" s="71"/>
      <c r="H25" s="71"/>
      <c r="I25" s="72"/>
      <c r="J25" s="34">
        <v>90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0">
        <f t="shared" si="0"/>
        <v>18</v>
      </c>
    </row>
    <row r="26" spans="2:17" ht="15.75" x14ac:dyDescent="0.25">
      <c r="B26" s="6">
        <f t="shared" si="1"/>
        <v>18</v>
      </c>
      <c r="C26" s="6"/>
      <c r="D26" s="70" t="s">
        <v>82</v>
      </c>
      <c r="E26" s="71"/>
      <c r="F26" s="71"/>
      <c r="G26" s="71"/>
      <c r="H26" s="71"/>
      <c r="I26" s="72"/>
      <c r="J26" s="34">
        <v>90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0">
        <f t="shared" si="0"/>
        <v>18</v>
      </c>
    </row>
    <row r="27" spans="2:17" ht="15.75" x14ac:dyDescent="0.25">
      <c r="B27" s="6">
        <f t="shared" si="1"/>
        <v>19</v>
      </c>
      <c r="C27" s="6"/>
      <c r="D27" s="70" t="s">
        <v>83</v>
      </c>
      <c r="E27" s="71"/>
      <c r="F27" s="71"/>
      <c r="G27" s="71"/>
      <c r="H27" s="71"/>
      <c r="I27" s="72"/>
      <c r="J27" s="34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0">
        <f t="shared" si="0"/>
        <v>0</v>
      </c>
    </row>
    <row r="28" spans="2:17" ht="15.75" x14ac:dyDescent="0.25">
      <c r="B28" s="6">
        <f t="shared" si="1"/>
        <v>20</v>
      </c>
      <c r="C28" s="6"/>
      <c r="D28" s="70" t="s">
        <v>84</v>
      </c>
      <c r="E28" s="71"/>
      <c r="F28" s="71"/>
      <c r="G28" s="71"/>
      <c r="H28" s="71"/>
      <c r="I28" s="72"/>
      <c r="J28" s="34">
        <v>95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0">
        <f t="shared" ref="Q28:Q48" si="2">SUM(J28:P28)/7</f>
        <v>13.571428571428571</v>
      </c>
    </row>
    <row r="29" spans="2:17" ht="15.75" x14ac:dyDescent="0.25">
      <c r="B29" s="6">
        <f t="shared" si="1"/>
        <v>21</v>
      </c>
      <c r="C29" s="6"/>
      <c r="D29" s="70" t="s">
        <v>85</v>
      </c>
      <c r="E29" s="71"/>
      <c r="F29" s="71"/>
      <c r="G29" s="71"/>
      <c r="H29" s="71"/>
      <c r="I29" s="72"/>
      <c r="J29" s="34">
        <v>90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0">
        <f t="shared" si="2"/>
        <v>12.857142857142858</v>
      </c>
    </row>
    <row r="30" spans="2:17" ht="15.75" x14ac:dyDescent="0.25">
      <c r="B30" s="6">
        <f t="shared" si="1"/>
        <v>22</v>
      </c>
      <c r="C30" s="6"/>
      <c r="D30" s="70" t="s">
        <v>86</v>
      </c>
      <c r="E30" s="71"/>
      <c r="F30" s="71"/>
      <c r="G30" s="71"/>
      <c r="H30" s="71"/>
      <c r="I30" s="72"/>
      <c r="J30" s="34">
        <v>90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0">
        <f t="shared" si="2"/>
        <v>12.857142857142858</v>
      </c>
    </row>
    <row r="31" spans="2:17" ht="15.75" x14ac:dyDescent="0.25">
      <c r="B31" s="6">
        <f t="shared" si="1"/>
        <v>23</v>
      </c>
      <c r="C31" s="6"/>
      <c r="D31" s="70" t="s">
        <v>87</v>
      </c>
      <c r="E31" s="71"/>
      <c r="F31" s="71"/>
      <c r="G31" s="71"/>
      <c r="H31" s="71"/>
      <c r="I31" s="72"/>
      <c r="J31" s="34">
        <v>85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0">
        <f t="shared" si="2"/>
        <v>12.142857142857142</v>
      </c>
    </row>
    <row r="32" spans="2:17" ht="15.75" x14ac:dyDescent="0.25">
      <c r="B32" s="6">
        <f t="shared" si="1"/>
        <v>24</v>
      </c>
      <c r="C32" s="6"/>
      <c r="D32" s="70" t="s">
        <v>88</v>
      </c>
      <c r="E32" s="71"/>
      <c r="F32" s="71"/>
      <c r="G32" s="71"/>
      <c r="H32" s="71"/>
      <c r="I32" s="72"/>
      <c r="J32" s="34">
        <v>90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0">
        <f t="shared" si="2"/>
        <v>12.857142857142858</v>
      </c>
    </row>
    <row r="33" spans="2:17" ht="15.75" x14ac:dyDescent="0.25">
      <c r="B33" s="6">
        <f t="shared" si="1"/>
        <v>25</v>
      </c>
      <c r="C33" s="6"/>
      <c r="D33" s="70" t="s">
        <v>89</v>
      </c>
      <c r="E33" s="71"/>
      <c r="F33" s="71"/>
      <c r="G33" s="71"/>
      <c r="H33" s="71"/>
      <c r="I33" s="72"/>
      <c r="J33" s="34">
        <v>80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0">
        <f t="shared" si="2"/>
        <v>11.428571428571429</v>
      </c>
    </row>
    <row r="34" spans="2:17" ht="15.75" x14ac:dyDescent="0.25">
      <c r="B34" s="6">
        <f t="shared" si="1"/>
        <v>26</v>
      </c>
      <c r="C34" s="6"/>
      <c r="D34" s="70" t="s">
        <v>90</v>
      </c>
      <c r="E34" s="71"/>
      <c r="F34" s="71"/>
      <c r="G34" s="71"/>
      <c r="H34" s="71"/>
      <c r="I34" s="72"/>
      <c r="J34" s="34">
        <v>85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0">
        <f t="shared" si="2"/>
        <v>12.142857142857142</v>
      </c>
    </row>
    <row r="35" spans="2:17" ht="15.75" x14ac:dyDescent="0.25">
      <c r="B35" s="6">
        <f t="shared" si="1"/>
        <v>27</v>
      </c>
      <c r="C35" s="6"/>
      <c r="D35" s="70" t="s">
        <v>91</v>
      </c>
      <c r="E35" s="71"/>
      <c r="F35" s="71"/>
      <c r="G35" s="71"/>
      <c r="H35" s="71"/>
      <c r="I35" s="72"/>
      <c r="J35" s="34">
        <v>95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0">
        <f t="shared" si="2"/>
        <v>13.571428571428571</v>
      </c>
    </row>
    <row r="36" spans="2:17" ht="15.75" x14ac:dyDescent="0.25">
      <c r="B36" s="6">
        <f t="shared" si="1"/>
        <v>28</v>
      </c>
      <c r="C36" s="6"/>
      <c r="D36" s="70" t="s">
        <v>92</v>
      </c>
      <c r="E36" s="71"/>
      <c r="F36" s="71"/>
      <c r="G36" s="71"/>
      <c r="H36" s="71"/>
      <c r="I36" s="72"/>
      <c r="J36" s="34">
        <v>90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0">
        <f t="shared" si="2"/>
        <v>12.857142857142858</v>
      </c>
    </row>
    <row r="37" spans="2:17" x14ac:dyDescent="0.25">
      <c r="B37" s="6">
        <f t="shared" si="1"/>
        <v>29</v>
      </c>
      <c r="C37" s="6"/>
      <c r="D37" s="70"/>
      <c r="E37" s="71"/>
      <c r="F37" s="71"/>
      <c r="G37" s="71"/>
      <c r="H37" s="71"/>
      <c r="I37" s="7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73"/>
      <c r="E38" s="74"/>
      <c r="F38" s="74"/>
      <c r="G38" s="74"/>
      <c r="H38" s="74"/>
      <c r="I38" s="75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73"/>
      <c r="E39" s="74"/>
      <c r="F39" s="74"/>
      <c r="G39" s="74"/>
      <c r="H39" s="74"/>
      <c r="I39" s="75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73"/>
      <c r="E40" s="74"/>
      <c r="F40" s="74"/>
      <c r="G40" s="74"/>
      <c r="H40" s="74"/>
      <c r="I40" s="75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73"/>
      <c r="E41" s="74"/>
      <c r="F41" s="74"/>
      <c r="G41" s="74"/>
      <c r="H41" s="74"/>
      <c r="I41" s="75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73"/>
      <c r="E42" s="74"/>
      <c r="F42" s="74"/>
      <c r="G42" s="74"/>
      <c r="H42" s="74"/>
      <c r="I42" s="75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73"/>
      <c r="E43" s="74"/>
      <c r="F43" s="74"/>
      <c r="G43" s="74"/>
      <c r="H43" s="74"/>
      <c r="I43" s="7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22">
        <f>AVERAGE(J9:J36)</f>
        <v>78.392857142857139</v>
      </c>
      <c r="K53" s="3"/>
      <c r="L53" s="22">
        <f>SUM(L9:L27)/19</f>
        <v>0</v>
      </c>
      <c r="M53" s="22">
        <f>SUM(M9:M27)/19</f>
        <v>0</v>
      </c>
      <c r="N53" s="22">
        <f t="shared" ref="N53" si="4">SUM(N9:N27)/19</f>
        <v>0</v>
      </c>
      <c r="O53" s="3"/>
      <c r="P53" s="3"/>
      <c r="Q53" s="10">
        <f t="shared" si="3"/>
        <v>11.198979591836734</v>
      </c>
    </row>
    <row r="54" spans="2:17" x14ac:dyDescent="0.25">
      <c r="C54" s="40"/>
      <c r="D54" s="40"/>
      <c r="E54" s="1"/>
      <c r="H54" s="49" t="s">
        <v>19</v>
      </c>
      <c r="I54" s="49"/>
      <c r="J54" s="11">
        <f>COUNTIF(J9:J40,"&gt;=70")</f>
        <v>25</v>
      </c>
      <c r="K54" s="11">
        <f t="shared" ref="K54:P54" si="5">COUNTIF(K9:K53,"&gt;=70")</f>
        <v>0</v>
      </c>
      <c r="L54" s="11">
        <v>17</v>
      </c>
      <c r="M54" s="11">
        <f>COUNTIF(M9:M50,"&gt;=70")</f>
        <v>0</v>
      </c>
      <c r="N54" s="18">
        <f>COUNTIF(N9:N50,"&gt;=70")</f>
        <v>0</v>
      </c>
      <c r="O54" s="11">
        <f t="shared" si="5"/>
        <v>0</v>
      </c>
      <c r="P54" s="11">
        <f t="shared" si="5"/>
        <v>0</v>
      </c>
      <c r="Q54" s="15">
        <f>COUNTIF(Q9:Q48,"&gt;=70")</f>
        <v>0</v>
      </c>
    </row>
    <row r="55" spans="2:17" x14ac:dyDescent="0.25">
      <c r="C55" s="40"/>
      <c r="D55" s="40"/>
      <c r="E55" s="8"/>
      <c r="H55" s="44" t="s">
        <v>20</v>
      </c>
      <c r="I55" s="44"/>
      <c r="J55" s="12">
        <f>COUNTIF(J9:J53,"&lt;70")</f>
        <v>3</v>
      </c>
      <c r="K55" s="12">
        <f t="shared" ref="K55:P55" si="6">COUNTIF(K9:K53,"&lt;70")</f>
        <v>28</v>
      </c>
      <c r="L55" s="12">
        <f t="shared" si="6"/>
        <v>29</v>
      </c>
      <c r="M55" s="12">
        <f>COUNTIF(M9:M49,"&lt;70")</f>
        <v>28</v>
      </c>
      <c r="N55" s="19">
        <f>COUNTIF(N9:N49,"&lt;70")</f>
        <v>28</v>
      </c>
      <c r="O55" s="12">
        <f t="shared" si="6"/>
        <v>28</v>
      </c>
      <c r="P55" s="12">
        <f t="shared" si="6"/>
        <v>28</v>
      </c>
      <c r="Q55" s="12">
        <f t="shared" ref="Q55" si="7">COUNTIF(Q9:Q53,"&lt;70")</f>
        <v>45</v>
      </c>
    </row>
    <row r="56" spans="2:17" x14ac:dyDescent="0.25">
      <c r="C56" s="40"/>
      <c r="D56" s="40"/>
      <c r="E56" s="40"/>
      <c r="H56" s="44" t="s">
        <v>21</v>
      </c>
      <c r="I56" s="44"/>
      <c r="J56" s="12">
        <f>COUNT(J9:J50)</f>
        <v>28</v>
      </c>
      <c r="K56" s="23">
        <f t="shared" ref="K56:N56" si="8">COUNT(K9:K50)</f>
        <v>28</v>
      </c>
      <c r="L56" s="23">
        <f t="shared" si="8"/>
        <v>28</v>
      </c>
      <c r="M56" s="23">
        <f t="shared" si="8"/>
        <v>28</v>
      </c>
      <c r="N56" s="23">
        <f t="shared" si="8"/>
        <v>28</v>
      </c>
      <c r="O56" s="12">
        <f t="shared" ref="O56:Q56" si="9">COUNT(O9:O53)</f>
        <v>28</v>
      </c>
      <c r="P56" s="12">
        <f t="shared" si="9"/>
        <v>28</v>
      </c>
      <c r="Q56" s="12">
        <f t="shared" si="9"/>
        <v>45</v>
      </c>
    </row>
    <row r="57" spans="2:17" x14ac:dyDescent="0.25">
      <c r="C57" s="40"/>
      <c r="D57" s="40"/>
      <c r="E57" s="1"/>
      <c r="H57" s="41" t="s">
        <v>16</v>
      </c>
      <c r="I57" s="41"/>
      <c r="J57" s="13">
        <f>J54/J56</f>
        <v>0.8928571428571429</v>
      </c>
      <c r="K57" s="14">
        <f t="shared" ref="K57:Q57" si="10">K54/K56</f>
        <v>0</v>
      </c>
      <c r="L57" s="14">
        <f t="shared" si="10"/>
        <v>0.6071428571428571</v>
      </c>
      <c r="M57" s="14">
        <f t="shared" si="10"/>
        <v>0</v>
      </c>
      <c r="N57" s="14">
        <f t="shared" si="10"/>
        <v>0</v>
      </c>
      <c r="O57" s="14">
        <f t="shared" si="10"/>
        <v>0</v>
      </c>
      <c r="P57" s="14">
        <f t="shared" si="10"/>
        <v>0</v>
      </c>
      <c r="Q57" s="14">
        <f t="shared" si="10"/>
        <v>0</v>
      </c>
    </row>
    <row r="58" spans="2:17" x14ac:dyDescent="0.25">
      <c r="C58" s="40"/>
      <c r="D58" s="40"/>
      <c r="E58" s="1"/>
      <c r="H58" s="41" t="s">
        <v>17</v>
      </c>
      <c r="I58" s="41"/>
      <c r="J58" s="13">
        <f>J55/J56</f>
        <v>0.10714285714285714</v>
      </c>
      <c r="K58" s="13">
        <f t="shared" ref="K58:Q58" si="11">K55/K56</f>
        <v>1</v>
      </c>
      <c r="L58" s="14">
        <f t="shared" si="11"/>
        <v>1.0357142857142858</v>
      </c>
      <c r="M58" s="14">
        <f t="shared" si="11"/>
        <v>1</v>
      </c>
      <c r="N58" s="14">
        <f t="shared" si="11"/>
        <v>1</v>
      </c>
      <c r="O58" s="14">
        <f t="shared" si="11"/>
        <v>1</v>
      </c>
      <c r="P58" s="14">
        <f t="shared" si="11"/>
        <v>1</v>
      </c>
      <c r="Q58" s="14">
        <f t="shared" si="11"/>
        <v>1</v>
      </c>
    </row>
    <row r="59" spans="2:17" x14ac:dyDescent="0.25">
      <c r="C59" s="40"/>
      <c r="D59" s="40"/>
      <c r="E59" s="8"/>
      <c r="J59" s="38">
        <f>COUNTIF(J9:J29,"&gt;78.4")</f>
        <v>15</v>
      </c>
      <c r="K59" s="20">
        <f>COUNTIF(K9:K53,"&gt;61.8")</f>
        <v>0</v>
      </c>
      <c r="L59" s="20">
        <f>COUNTIF(L9:L53,"&gt;82.6")</f>
        <v>0</v>
      </c>
      <c r="M59" s="20">
        <f>COUNTIF(M9:M53,"&gt;65")</f>
        <v>0</v>
      </c>
      <c r="N59" s="20">
        <f>COUNTIF(N9:N53,"&gt;74")</f>
        <v>0</v>
      </c>
    </row>
    <row r="60" spans="2:17" x14ac:dyDescent="0.25">
      <c r="C60" s="1"/>
      <c r="D60" s="1"/>
      <c r="E60" s="8"/>
      <c r="J60" s="21">
        <f>J59/J56</f>
        <v>0.5357142857142857</v>
      </c>
      <c r="K60" s="21">
        <f>K59/K56</f>
        <v>0</v>
      </c>
      <c r="L60" s="21">
        <f>L59/L56</f>
        <v>0</v>
      </c>
      <c r="M60" s="21">
        <f t="shared" ref="M60:N60" si="12">M59/M56</f>
        <v>0</v>
      </c>
      <c r="N60" s="21">
        <f t="shared" si="12"/>
        <v>0</v>
      </c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6"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4:I14"/>
    <mergeCell ref="D15:I15"/>
    <mergeCell ref="D17:I17"/>
    <mergeCell ref="D18:I18"/>
    <mergeCell ref="D20:I20"/>
    <mergeCell ref="D19:I19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conditionalFormatting sqref="J9:J13 J28:J36 J21:J26 J15:J19">
    <cfRule type="cellIs" dxfId="0" priority="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18" x14ac:dyDescent="0.25">
      <c r="C4" t="s">
        <v>0</v>
      </c>
      <c r="D4" s="58"/>
      <c r="E4" s="58"/>
      <c r="F4" s="58"/>
      <c r="G4" s="58"/>
      <c r="I4" t="s">
        <v>1</v>
      </c>
      <c r="J4" s="59"/>
      <c r="K4" s="59"/>
      <c r="M4" t="s">
        <v>2</v>
      </c>
      <c r="N4" s="60"/>
      <c r="O4" s="6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59"/>
      <c r="E6" s="59"/>
      <c r="F6" s="59"/>
      <c r="G6" s="59"/>
      <c r="I6" s="40" t="s">
        <v>22</v>
      </c>
      <c r="J6" s="40"/>
      <c r="K6" s="61"/>
      <c r="L6" s="61"/>
      <c r="M6" s="61"/>
      <c r="N6" s="61"/>
      <c r="O6" s="61"/>
      <c r="P6" s="6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45"/>
      <c r="E9" s="45"/>
      <c r="F9" s="45"/>
      <c r="G9" s="45"/>
      <c r="H9" s="45"/>
      <c r="I9" s="45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45"/>
      <c r="E10" s="45"/>
      <c r="F10" s="45"/>
      <c r="G10" s="45"/>
      <c r="H10" s="45"/>
      <c r="I10" s="45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45"/>
      <c r="E11" s="45"/>
      <c r="F11" s="45"/>
      <c r="G11" s="45"/>
      <c r="H11" s="45"/>
      <c r="I11" s="45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45"/>
      <c r="E12" s="45"/>
      <c r="F12" s="45"/>
      <c r="G12" s="45"/>
      <c r="H12" s="45"/>
      <c r="I12" s="45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45"/>
      <c r="E13" s="45"/>
      <c r="F13" s="45"/>
      <c r="G13" s="45"/>
      <c r="H13" s="45"/>
      <c r="I13" s="45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45"/>
      <c r="E14" s="45"/>
      <c r="F14" s="45"/>
      <c r="G14" s="45"/>
      <c r="H14" s="45"/>
      <c r="I14" s="45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45"/>
      <c r="E15" s="45"/>
      <c r="F15" s="45"/>
      <c r="G15" s="45"/>
      <c r="H15" s="45"/>
      <c r="I15" s="45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45"/>
      <c r="E16" s="45"/>
      <c r="F16" s="45"/>
      <c r="G16" s="45"/>
      <c r="H16" s="45"/>
      <c r="I16" s="45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45"/>
      <c r="E17" s="45"/>
      <c r="F17" s="45"/>
      <c r="G17" s="45"/>
      <c r="H17" s="45"/>
      <c r="I17" s="45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45"/>
      <c r="E18" s="45"/>
      <c r="F18" s="45"/>
      <c r="G18" s="45"/>
      <c r="H18" s="45"/>
      <c r="I18" s="45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45"/>
      <c r="E19" s="45"/>
      <c r="F19" s="45"/>
      <c r="G19" s="45"/>
      <c r="H19" s="45"/>
      <c r="I19" s="45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45"/>
      <c r="E20" s="45"/>
      <c r="F20" s="45"/>
      <c r="G20" s="45"/>
      <c r="H20" s="45"/>
      <c r="I20" s="45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45"/>
      <c r="E21" s="45"/>
      <c r="F21" s="45"/>
      <c r="G21" s="45"/>
      <c r="H21" s="45"/>
      <c r="I21" s="45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45"/>
      <c r="E22" s="45"/>
      <c r="F22" s="45"/>
      <c r="G22" s="45"/>
      <c r="H22" s="45"/>
      <c r="I22" s="45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45"/>
      <c r="E23" s="45"/>
      <c r="F23" s="45"/>
      <c r="G23" s="45"/>
      <c r="H23" s="45"/>
      <c r="I23" s="45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45"/>
      <c r="E24" s="45"/>
      <c r="F24" s="45"/>
      <c r="G24" s="45"/>
      <c r="H24" s="45"/>
      <c r="I24" s="45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45"/>
      <c r="E25" s="45"/>
      <c r="F25" s="45"/>
      <c r="G25" s="45"/>
      <c r="H25" s="45"/>
      <c r="I25" s="45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45"/>
      <c r="E26" s="45"/>
      <c r="F26" s="45"/>
      <c r="G26" s="45"/>
      <c r="H26" s="45"/>
      <c r="I26" s="45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45"/>
      <c r="E27" s="45"/>
      <c r="F27" s="45"/>
      <c r="G27" s="45"/>
      <c r="H27" s="45"/>
      <c r="I27" s="45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45"/>
      <c r="E28" s="45"/>
      <c r="F28" s="45"/>
      <c r="G28" s="45"/>
      <c r="H28" s="45"/>
      <c r="I28" s="45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45"/>
      <c r="E29" s="45"/>
      <c r="F29" s="45"/>
      <c r="G29" s="45"/>
      <c r="H29" s="45"/>
      <c r="I29" s="45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45"/>
      <c r="E30" s="45"/>
      <c r="F30" s="45"/>
      <c r="G30" s="45"/>
      <c r="H30" s="45"/>
      <c r="I30" s="45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45"/>
      <c r="E31" s="45"/>
      <c r="F31" s="45"/>
      <c r="G31" s="45"/>
      <c r="H31" s="45"/>
      <c r="I31" s="45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45"/>
      <c r="E32" s="45"/>
      <c r="F32" s="45"/>
      <c r="G32" s="45"/>
      <c r="H32" s="45"/>
      <c r="I32" s="45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45"/>
      <c r="E33" s="45"/>
      <c r="F33" s="45"/>
      <c r="G33" s="45"/>
      <c r="H33" s="45"/>
      <c r="I33" s="45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45"/>
      <c r="E34" s="45"/>
      <c r="F34" s="45"/>
      <c r="G34" s="45"/>
      <c r="H34" s="45"/>
      <c r="I34" s="45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45"/>
      <c r="E35" s="45"/>
      <c r="F35" s="45"/>
      <c r="G35" s="45"/>
      <c r="H35" s="45"/>
      <c r="I35" s="45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45"/>
      <c r="E36" s="45"/>
      <c r="F36" s="45"/>
      <c r="G36" s="45"/>
      <c r="H36" s="45"/>
      <c r="I36" s="45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45"/>
      <c r="E37" s="45"/>
      <c r="F37" s="45"/>
      <c r="G37" s="45"/>
      <c r="H37" s="45"/>
      <c r="I37" s="45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45"/>
      <c r="E38" s="45"/>
      <c r="F38" s="45"/>
      <c r="G38" s="45"/>
      <c r="H38" s="45"/>
      <c r="I38" s="45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45"/>
      <c r="E39" s="45"/>
      <c r="F39" s="45"/>
      <c r="G39" s="45"/>
      <c r="H39" s="45"/>
      <c r="I39" s="45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45"/>
      <c r="E40" s="45"/>
      <c r="F40" s="45"/>
      <c r="G40" s="45"/>
      <c r="H40" s="45"/>
      <c r="I40" s="45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40"/>
      <c r="D54" s="40"/>
      <c r="E54" s="1"/>
      <c r="H54" s="49" t="s">
        <v>19</v>
      </c>
      <c r="I54" s="4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40"/>
      <c r="D55" s="40"/>
      <c r="E55" s="8"/>
      <c r="H55" s="44" t="s">
        <v>20</v>
      </c>
      <c r="I55" s="44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40"/>
      <c r="D56" s="40"/>
      <c r="E56" s="40"/>
      <c r="H56" s="44" t="s">
        <v>21</v>
      </c>
      <c r="I56" s="44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40"/>
      <c r="D57" s="40"/>
      <c r="E57" s="1"/>
      <c r="H57" s="41" t="s">
        <v>16</v>
      </c>
      <c r="I57" s="4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40"/>
      <c r="D58" s="40"/>
      <c r="E58" s="1"/>
      <c r="H58" s="41" t="s">
        <v>17</v>
      </c>
      <c r="I58" s="4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40"/>
      <c r="D59" s="40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FUND DE INVESTIGACIÓN</vt:lpstr>
      <vt:lpstr>DESARROLLLO SUSTENT</vt:lpstr>
      <vt:lpstr>FORM Y EVAL DE PROY</vt:lpstr>
      <vt:lpstr>GESTION AMB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2023-10-11T12:37:39Z</dcterms:modified>
</cp:coreProperties>
</file>