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bookViews>
    <workbookView xWindow="0" yWindow="0" windowWidth="20460" windowHeight="7440" activeTab="3"/>
  </bookViews>
  <sheets>
    <sheet name="FUND DE INVESTIGACIÓN" sheetId="5" r:id="rId1"/>
    <sheet name="DESARROLLLO SUSTENT" sheetId="4" r:id="rId2"/>
    <sheet name="FORM Y EVAL DE PROY" sheetId="1" r:id="rId3"/>
    <sheet name="GESTION AMB" sheetId="3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3" l="1"/>
  <c r="M54" i="3"/>
  <c r="L59" i="3" l="1"/>
  <c r="L53" i="3"/>
  <c r="L52" i="1"/>
  <c r="L46" i="1"/>
  <c r="L57" i="4"/>
  <c r="L61" i="5"/>
  <c r="L55" i="5"/>
  <c r="K56" i="5"/>
  <c r="L13" i="3" l="1"/>
  <c r="L16" i="3"/>
  <c r="L17" i="3"/>
  <c r="L18" i="3"/>
  <c r="L20" i="3"/>
  <c r="L21" i="3"/>
  <c r="L24" i="3"/>
  <c r="L27" i="3"/>
  <c r="L29" i="3"/>
  <c r="L32" i="3"/>
  <c r="L33" i="3"/>
  <c r="L36" i="3"/>
  <c r="K53" i="4" l="1"/>
  <c r="K52" i="4"/>
  <c r="K47" i="1"/>
  <c r="K55" i="3"/>
  <c r="L55" i="3"/>
  <c r="M55" i="3"/>
  <c r="N55" i="3"/>
  <c r="O55" i="3"/>
  <c r="P55" i="3"/>
  <c r="J55" i="3"/>
  <c r="K59" i="3"/>
  <c r="K54" i="3"/>
  <c r="K56" i="3"/>
  <c r="K60" i="3" s="1"/>
  <c r="K53" i="3"/>
  <c r="K46" i="1"/>
  <c r="K49" i="1"/>
  <c r="L49" i="1"/>
  <c r="K50" i="1"/>
  <c r="J49" i="1"/>
  <c r="K48" i="1"/>
  <c r="K57" i="4"/>
  <c r="K58" i="4"/>
  <c r="K51" i="4"/>
  <c r="K61" i="5"/>
  <c r="K55" i="5"/>
  <c r="B11" i="5" l="1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Q11" i="5"/>
  <c r="Q12" i="5"/>
  <c r="BD36" i="3"/>
  <c r="AV36" i="3"/>
  <c r="BE36" i="3" s="1"/>
  <c r="BD35" i="3"/>
  <c r="AV35" i="3"/>
  <c r="BE35" i="3" s="1"/>
  <c r="BD34" i="3"/>
  <c r="AV34" i="3"/>
  <c r="BE34" i="3" s="1"/>
  <c r="BD33" i="3"/>
  <c r="AV33" i="3"/>
  <c r="BE33" i="3" s="1"/>
  <c r="BD32" i="3"/>
  <c r="AV32" i="3"/>
  <c r="BE32" i="3" s="1"/>
  <c r="BD31" i="3"/>
  <c r="AV31" i="3"/>
  <c r="BE31" i="3" s="1"/>
  <c r="BD30" i="3"/>
  <c r="AV30" i="3"/>
  <c r="BE30" i="3" s="1"/>
  <c r="BD29" i="3"/>
  <c r="AV29" i="3"/>
  <c r="BE29" i="3" s="1"/>
  <c r="BD28" i="3"/>
  <c r="AV28" i="3"/>
  <c r="BE28" i="3" s="1"/>
  <c r="BD27" i="3"/>
  <c r="AV27" i="3"/>
  <c r="BE27" i="3" s="1"/>
  <c r="BD26" i="3"/>
  <c r="AV26" i="3"/>
  <c r="BE26" i="3" s="1"/>
  <c r="BD25" i="3"/>
  <c r="AV25" i="3"/>
  <c r="BE25" i="3" s="1"/>
  <c r="BD24" i="3"/>
  <c r="AV24" i="3"/>
  <c r="BE24" i="3" s="1"/>
  <c r="BD23" i="3"/>
  <c r="AV23" i="3"/>
  <c r="BE23" i="3" s="1"/>
  <c r="BD22" i="3"/>
  <c r="AV22" i="3"/>
  <c r="BE22" i="3" s="1"/>
  <c r="BD21" i="3"/>
  <c r="AV21" i="3"/>
  <c r="BE21" i="3" s="1"/>
  <c r="BD20" i="3"/>
  <c r="AV20" i="3"/>
  <c r="BD19" i="3"/>
  <c r="AV19" i="3"/>
  <c r="BE19" i="3" s="1"/>
  <c r="BD18" i="3"/>
  <c r="AV18" i="3"/>
  <c r="BE18" i="3" s="1"/>
  <c r="BD17" i="3"/>
  <c r="AV17" i="3"/>
  <c r="BE17" i="3" s="1"/>
  <c r="BD16" i="3"/>
  <c r="AV16" i="3"/>
  <c r="BE16" i="3" s="1"/>
  <c r="BD15" i="3"/>
  <c r="AV15" i="3"/>
  <c r="BE15" i="3" s="1"/>
  <c r="BD14" i="3"/>
  <c r="AV14" i="3"/>
  <c r="BE14" i="3" s="1"/>
  <c r="BD13" i="3"/>
  <c r="AV13" i="3"/>
  <c r="BE13" i="3" s="1"/>
  <c r="BD12" i="3"/>
  <c r="AV12" i="3"/>
  <c r="BE12" i="3" s="1"/>
  <c r="BD11" i="3"/>
  <c r="AV11" i="3"/>
  <c r="BD10" i="3"/>
  <c r="AV10" i="3"/>
  <c r="BE10" i="3" s="1"/>
  <c r="BD9" i="3"/>
  <c r="AV9" i="3"/>
  <c r="BE9" i="3" s="1"/>
  <c r="J54" i="3" l="1"/>
  <c r="Q14" i="4" l="1"/>
  <c r="J53" i="3" l="1"/>
  <c r="K53" i="1"/>
  <c r="J53" i="1"/>
  <c r="J52" i="1"/>
  <c r="J59" i="3" l="1"/>
  <c r="J58" i="4"/>
  <c r="J57" i="4"/>
  <c r="J51" i="4"/>
  <c r="J55" i="5" l="1"/>
  <c r="J61" i="5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56" i="3" l="1"/>
  <c r="M56" i="3"/>
  <c r="N56" i="3"/>
  <c r="J56" i="3"/>
  <c r="J60" i="3" s="1"/>
  <c r="K58" i="5" l="1"/>
  <c r="L58" i="5"/>
  <c r="M58" i="5"/>
  <c r="N58" i="5"/>
  <c r="O58" i="5"/>
  <c r="J58" i="5"/>
  <c r="K57" i="5"/>
  <c r="L57" i="5"/>
  <c r="M57" i="5"/>
  <c r="N57" i="5"/>
  <c r="O57" i="5"/>
  <c r="J57" i="5"/>
  <c r="L56" i="5"/>
  <c r="M56" i="5"/>
  <c r="N56" i="5"/>
  <c r="O56" i="5"/>
  <c r="J56" i="5"/>
  <c r="K54" i="4"/>
  <c r="L54" i="4"/>
  <c r="M54" i="4"/>
  <c r="N54" i="4"/>
  <c r="O54" i="4"/>
  <c r="J54" i="4"/>
  <c r="L53" i="4"/>
  <c r="M53" i="4"/>
  <c r="N53" i="4"/>
  <c r="O53" i="4"/>
  <c r="L52" i="4"/>
  <c r="M52" i="4"/>
  <c r="N52" i="4"/>
  <c r="O52" i="4"/>
  <c r="J53" i="4"/>
  <c r="J52" i="4"/>
  <c r="N54" i="3"/>
  <c r="L48" i="1"/>
  <c r="L47" i="1"/>
  <c r="L50" i="1" s="1"/>
  <c r="O61" i="5" l="1"/>
  <c r="O62" i="5" s="1"/>
  <c r="N61" i="5"/>
  <c r="M61" i="5"/>
  <c r="N62" i="5"/>
  <c r="M62" i="5"/>
  <c r="O57" i="4"/>
  <c r="N57" i="4"/>
  <c r="M57" i="4"/>
  <c r="M58" i="4" s="1"/>
  <c r="N58" i="4"/>
  <c r="O58" i="4"/>
  <c r="L53" i="1"/>
  <c r="M53" i="3"/>
  <c r="M59" i="3" s="1"/>
  <c r="M60" i="3" s="1"/>
  <c r="N53" i="3"/>
  <c r="N59" i="3" s="1"/>
  <c r="N60" i="3" s="1"/>
  <c r="M51" i="4"/>
  <c r="N51" i="4"/>
  <c r="O51" i="4"/>
  <c r="M55" i="5"/>
  <c r="N55" i="5"/>
  <c r="O55" i="5"/>
  <c r="Q9" i="5" l="1"/>
  <c r="Q10" i="5"/>
  <c r="Q13" i="5"/>
  <c r="Q14" i="5"/>
  <c r="Q15" i="5"/>
  <c r="Q16" i="5"/>
  <c r="Q17" i="5"/>
  <c r="Q18" i="5"/>
  <c r="Q19" i="5"/>
  <c r="Q20" i="5"/>
  <c r="Q21" i="5"/>
  <c r="Q22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10" i="1"/>
  <c r="Q11" i="1"/>
  <c r="Q12" i="1"/>
  <c r="Q13" i="1"/>
  <c r="Q14" i="1"/>
  <c r="Q15" i="1"/>
  <c r="Q16" i="1"/>
  <c r="Q17" i="1"/>
  <c r="Q18" i="1"/>
  <c r="Q19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L51" i="4" l="1"/>
  <c r="K52" i="1" l="1"/>
  <c r="K62" i="5" l="1"/>
  <c r="J62" i="5" l="1"/>
  <c r="J48" i="1"/>
  <c r="O54" i="3" l="1"/>
  <c r="P54" i="3"/>
  <c r="Q32" i="4" l="1"/>
  <c r="Q30" i="4"/>
  <c r="Q27" i="4"/>
  <c r="Q25" i="4"/>
  <c r="Q28" i="4"/>
  <c r="Q29" i="4"/>
  <c r="Q31" i="4"/>
  <c r="Q33" i="4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8" i="5"/>
  <c r="L62" i="5"/>
  <c r="P57" i="5"/>
  <c r="P60" i="5" s="1"/>
  <c r="P56" i="5"/>
  <c r="M59" i="5"/>
  <c r="L59" i="5"/>
  <c r="K59" i="5"/>
  <c r="J59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B10" i="5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P54" i="4"/>
  <c r="L58" i="4"/>
  <c r="P53" i="4"/>
  <c r="P52" i="4"/>
  <c r="J55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24" i="4"/>
  <c r="Q23" i="4"/>
  <c r="Q22" i="4"/>
  <c r="Q21" i="4"/>
  <c r="Q20" i="4"/>
  <c r="Q19" i="4"/>
  <c r="Q18" i="4"/>
  <c r="Q17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Q9" i="4"/>
  <c r="P56" i="3"/>
  <c r="P58" i="3" s="1"/>
  <c r="O56" i="3"/>
  <c r="O58" i="3" s="1"/>
  <c r="N57" i="3"/>
  <c r="M57" i="3"/>
  <c r="L58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7" i="3" l="1"/>
  <c r="P59" i="5"/>
  <c r="N55" i="4"/>
  <c r="M55" i="4"/>
  <c r="O55" i="4"/>
  <c r="M58" i="3"/>
  <c r="K55" i="4"/>
  <c r="O59" i="5"/>
  <c r="O57" i="6"/>
  <c r="P58" i="6"/>
  <c r="N59" i="5"/>
  <c r="N58" i="3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L57" i="3"/>
  <c r="L60" i="3"/>
  <c r="P55" i="4"/>
  <c r="N60" i="5"/>
  <c r="L57" i="6"/>
  <c r="L60" i="5"/>
  <c r="Q58" i="5"/>
  <c r="L56" i="4"/>
  <c r="N56" i="4"/>
  <c r="P56" i="4"/>
  <c r="K57" i="3"/>
  <c r="K56" i="4"/>
  <c r="M56" i="4"/>
  <c r="O56" i="4"/>
  <c r="Q54" i="4"/>
  <c r="K60" i="5"/>
  <c r="M60" i="5"/>
  <c r="O60" i="5"/>
  <c r="J60" i="5"/>
  <c r="Q56" i="3"/>
  <c r="Q56" i="6"/>
  <c r="M58" i="6"/>
  <c r="O58" i="6"/>
  <c r="Q54" i="6"/>
  <c r="Q57" i="6" s="1"/>
  <c r="Q55" i="6"/>
  <c r="Q58" i="6" s="1"/>
  <c r="Q56" i="5"/>
  <c r="Q57" i="5"/>
  <c r="Q60" i="5" s="1"/>
  <c r="J56" i="4"/>
  <c r="Q52" i="4"/>
  <c r="Q53" i="4"/>
  <c r="Q54" i="3"/>
  <c r="Q55" i="3"/>
  <c r="Q58" i="3" s="1"/>
  <c r="M49" i="1"/>
  <c r="N49" i="1"/>
  <c r="O49" i="1"/>
  <c r="P49" i="1"/>
  <c r="Q46" i="1"/>
  <c r="M48" i="1"/>
  <c r="N48" i="1"/>
  <c r="O48" i="1"/>
  <c r="P48" i="1"/>
  <c r="M47" i="1"/>
  <c r="N47" i="1"/>
  <c r="O47" i="1"/>
  <c r="P47" i="1"/>
  <c r="J47" i="1"/>
  <c r="M50" i="1" l="1"/>
  <c r="Q55" i="4"/>
  <c r="Q59" i="5"/>
  <c r="Q56" i="4"/>
  <c r="Q57" i="3"/>
  <c r="Q42" i="1"/>
  <c r="Q43" i="1"/>
  <c r="Q44" i="1"/>
  <c r="Q45" i="1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K51" i="1"/>
  <c r="L51" i="1"/>
  <c r="M51" i="1"/>
  <c r="N51" i="1"/>
  <c r="O51" i="1"/>
  <c r="P51" i="1"/>
  <c r="N50" i="1"/>
  <c r="O50" i="1"/>
  <c r="P50" i="1"/>
  <c r="J51" i="1"/>
  <c r="J50" i="1"/>
  <c r="Q49" i="1" l="1"/>
  <c r="Q48" i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1" i="1" l="1"/>
  <c r="Q50" i="1"/>
</calcChain>
</file>

<file path=xl/sharedStrings.xml><?xml version="1.0" encoding="utf-8"?>
<sst xmlns="http://schemas.openxmlformats.org/spreadsheetml/2006/main" count="345" uniqueCount="245">
  <si>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</si>
  <si>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</si>
  <si>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</si>
  <si>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</si>
  <si>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</si>
  <si>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</si>
  <si>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</si>
  <si>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</si>
  <si>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</si>
  <si>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</si>
  <si>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</si>
  <si>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</si>
  <si>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</si>
  <si>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</si>
  <si>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</si>
  <si>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</si>
  <si>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</si>
  <si>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</si>
  <si>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</si>
  <si>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</si>
  <si>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</si>
  <si>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</si>
  <si>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</si>
  <si>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</si>
  <si>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</si>
  <si>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CHAVEZ ALEJO KARINA</t>
  </si>
  <si>
    <t>GAPI FARARONI DIANA JACQUELYNE</t>
  </si>
  <si>
    <t>HERNANDEZ ANTEMATE ROSA MARIA</t>
  </si>
  <si>
    <t>MALAGA BUSTAMANTE CARLOS</t>
  </si>
  <si>
    <t>NUÑEZ CHAGALA JENNIFER</t>
  </si>
  <si>
    <t>ORTEGA LOZADA EDGAR ANTONIO</t>
  </si>
  <si>
    <t>RUIZ SUAREZ SAEL</t>
  </si>
  <si>
    <t>SANCHEZ GARCIA MARLA IVETTE</t>
  </si>
  <si>
    <t>ZACARIAS ALVAREZ DAVID ENRIQUE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</si>
  <si>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</si>
  <si>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</si>
  <si>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</si>
  <si>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</si>
  <si>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</si>
  <si>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</si>
  <si>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</si>
  <si>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</si>
  <si>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</si>
  <si>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</si>
  <si>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</si>
  <si>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</si>
  <si>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</si>
  <si>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</si>
  <si>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</si>
  <si>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</si>
  <si>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</si>
  <si>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</si>
  <si>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</si>
  <si>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</si>
  <si>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</si>
  <si>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</si>
  <si>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</si>
  <si>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ERASTO DEL ANGEL PEREZ</t>
  </si>
  <si>
    <t>chipol temich alma zuriel</t>
  </si>
  <si>
    <t>Mexicano González Isabela Montserrat</t>
  </si>
  <si>
    <t>PEREZ MERLIN EVELYN</t>
  </si>
  <si>
    <t>DESARROLLO SUSTENTABLE</t>
  </si>
  <si>
    <t>306A</t>
  </si>
  <si>
    <t>SEPT 2023 ENERO 2024</t>
  </si>
  <si>
    <t>Xala Silva  Sylvia</t>
  </si>
  <si>
    <t>BELLI XALA KEVIN ADOLFO</t>
  </si>
  <si>
    <t>BENITO MAZABA ADOLFO ANGEL</t>
  </si>
  <si>
    <t>CANO LOPEZ ULISES R</t>
  </si>
  <si>
    <t>CASTELLANOS ROSARIO CLAUDIA SARAI</t>
  </si>
  <si>
    <t>CHAPOL VENTURA LUIS JAIR R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</si>
  <si>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</si>
  <si>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</si>
  <si>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</si>
  <si>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</si>
  <si>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</si>
  <si>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</si>
  <si>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</si>
  <si>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</si>
  <si>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MARCIAL HERNANDEZ CRISTAL MARINA R</t>
  </si>
  <si>
    <t>MARTINEZ NEPOMUCENO ESTRELLA MARINA</t>
  </si>
  <si>
    <t>MEZA CASTELLANOS KARLA ESTEFANIA</t>
  </si>
  <si>
    <t>MONDRAGON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</si>
  <si>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</si>
  <si>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</si>
  <si>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</si>
  <si>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</si>
  <si>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</si>
  <si>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</si>
  <si>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</si>
  <si>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</si>
  <si>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</si>
  <si>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</si>
  <si>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</si>
  <si>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GESTIÓN AMBIENTAL</t>
  </si>
  <si>
    <t>SEPT 2023- ENERO 2024</t>
  </si>
  <si>
    <t>506A</t>
  </si>
  <si>
    <t>ANDRADE AZAMAR PEDRO AARON</t>
  </si>
  <si>
    <t>BÁRCENAS HERRERA JESÚS</t>
  </si>
  <si>
    <t>CHAGA CHIGO EDUARDO</t>
  </si>
  <si>
    <t>CHAGALA OBIL ANDRES</t>
  </si>
  <si>
    <t>CHONTAL MUÑOZ CARLOS MANUEL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</si>
  <si>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</si>
  <si>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</si>
  <si>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</si>
  <si>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</si>
  <si>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</si>
  <si>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</si>
  <si>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</si>
  <si>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GONZÁLEZ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</si>
  <si>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</si>
  <si>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</si>
  <si>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</si>
  <si>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</si>
  <si>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</si>
  <si>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</si>
  <si>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JERESANO ALEX</t>
  </si>
  <si>
    <t xml:space="preserve">RAMIREZ CAZARIN JOSE ANGEL 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</si>
  <si>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</si>
  <si>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</si>
  <si>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</si>
  <si>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</si>
  <si>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</si>
  <si>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</si>
  <si>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</si>
  <si>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</si>
  <si>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</si>
  <si>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</si>
  <si>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</si>
  <si>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</si>
  <si>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</si>
  <si>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FUNDAMENTOS DE INVESTIGACIÓN</t>
  </si>
  <si>
    <t>SEPTIEMBRE 2023 ENERO2024</t>
  </si>
  <si>
    <t>106A</t>
  </si>
  <si>
    <t>FORMULACION Y EVAL DE PROYECTOS</t>
  </si>
  <si>
    <t>706A</t>
  </si>
  <si>
    <t>SANCHEZ BUSTAMANTE CARLOS JULIAN</t>
  </si>
  <si>
    <t>stps</t>
  </si>
  <si>
    <t>residuos</t>
  </si>
  <si>
    <t>aire</t>
  </si>
  <si>
    <t>agua</t>
  </si>
  <si>
    <t>j</t>
  </si>
  <si>
    <t>CAMPOS APARICIO JOSE ANGEL</t>
  </si>
  <si>
    <t>231U0617</t>
  </si>
  <si>
    <t>231U0238</t>
  </si>
  <si>
    <t>231U0240</t>
  </si>
  <si>
    <t xml:space="preserve">231U0241 </t>
  </si>
  <si>
    <t>211U0295</t>
  </si>
  <si>
    <t>231U0242</t>
  </si>
  <si>
    <t>231U0243</t>
  </si>
  <si>
    <t>231U0282</t>
  </si>
  <si>
    <t>231U0244</t>
  </si>
  <si>
    <t>231U0245</t>
  </si>
  <si>
    <t>231U0246</t>
  </si>
  <si>
    <t xml:space="preserve"> 231U0703</t>
  </si>
  <si>
    <t>231U0247</t>
  </si>
  <si>
    <t>231U0248</t>
  </si>
  <si>
    <t>231U0249</t>
  </si>
  <si>
    <t>231U0250</t>
  </si>
  <si>
    <t>231U0251</t>
  </si>
  <si>
    <t>231U0654</t>
  </si>
  <si>
    <t>231U0252</t>
  </si>
  <si>
    <t>231U0253</t>
  </si>
  <si>
    <t>231U0618</t>
  </si>
  <si>
    <t>231U0072</t>
  </si>
  <si>
    <t>231U0630</t>
  </si>
  <si>
    <t>231U0254</t>
  </si>
  <si>
    <t>221U0401</t>
  </si>
  <si>
    <t>231U0255</t>
  </si>
  <si>
    <t>231U0256</t>
  </si>
  <si>
    <t>231U0257</t>
  </si>
  <si>
    <t>231U0258</t>
  </si>
  <si>
    <t>231U0259</t>
  </si>
  <si>
    <t>231U0260</t>
  </si>
  <si>
    <t>231U0261</t>
  </si>
  <si>
    <t>HERNANDEZ GOMEZ MARIANA</t>
  </si>
  <si>
    <t>231U0704</t>
  </si>
  <si>
    <t>231U0364</t>
  </si>
  <si>
    <t>231U0675</t>
  </si>
  <si>
    <t>231U0390</t>
  </si>
  <si>
    <t>231U0395</t>
  </si>
  <si>
    <t>221U0349</t>
  </si>
  <si>
    <t>221U0350</t>
  </si>
  <si>
    <t>221U0352</t>
  </si>
  <si>
    <t>221U0354</t>
  </si>
  <si>
    <t>221U0355</t>
  </si>
  <si>
    <t>221U0357</t>
  </si>
  <si>
    <t>221U0361</t>
  </si>
  <si>
    <t>221U0362</t>
  </si>
  <si>
    <t>221U080</t>
  </si>
  <si>
    <t>221U0366</t>
  </si>
  <si>
    <t>221U0369</t>
  </si>
  <si>
    <t>221U0370</t>
  </si>
  <si>
    <t>221U0372</t>
  </si>
  <si>
    <t>221U0377</t>
  </si>
  <si>
    <t>221U0379</t>
  </si>
  <si>
    <t>221U0380</t>
  </si>
  <si>
    <t>221U0383</t>
  </si>
  <si>
    <t>221U0386</t>
  </si>
  <si>
    <t>221U0387</t>
  </si>
  <si>
    <t>221U0393</t>
  </si>
  <si>
    <t>221U0398</t>
  </si>
  <si>
    <t>221U0402</t>
  </si>
  <si>
    <t>221U0405</t>
  </si>
  <si>
    <t>221U0406</t>
  </si>
  <si>
    <t>221U0409</t>
  </si>
  <si>
    <t>201U0181</t>
  </si>
  <si>
    <t>201U0170</t>
  </si>
  <si>
    <t>201U0474</t>
  </si>
  <si>
    <t>201U0500</t>
  </si>
  <si>
    <t>201U0174</t>
  </si>
  <si>
    <t>201U0175</t>
  </si>
  <si>
    <t>201U0471</t>
  </si>
  <si>
    <t>201U0551</t>
  </si>
  <si>
    <t>171U0282</t>
  </si>
  <si>
    <t>201U0180</t>
  </si>
  <si>
    <t>201U0557</t>
  </si>
  <si>
    <t>201U0550</t>
  </si>
  <si>
    <t>211U0290</t>
  </si>
  <si>
    <t>211U0291</t>
  </si>
  <si>
    <t>191U0296</t>
  </si>
  <si>
    <t>211U0292</t>
  </si>
  <si>
    <t>201U0172</t>
  </si>
  <si>
    <t>211U0574</t>
  </si>
  <si>
    <t>211U0297</t>
  </si>
  <si>
    <t>211U0296</t>
  </si>
  <si>
    <t>211U0299</t>
  </si>
  <si>
    <t xml:space="preserve">191U0303 </t>
  </si>
  <si>
    <t>211U0575</t>
  </si>
  <si>
    <t>201U0488</t>
  </si>
  <si>
    <t>211U0301</t>
  </si>
  <si>
    <t>191U0308</t>
  </si>
  <si>
    <t>211U0302</t>
  </si>
  <si>
    <t>211U0303</t>
  </si>
  <si>
    <t>211U0305</t>
  </si>
  <si>
    <t>211U0621</t>
  </si>
  <si>
    <t>201U0453</t>
  </si>
  <si>
    <t xml:space="preserve">211U0306 </t>
  </si>
  <si>
    <t>211U0307</t>
  </si>
  <si>
    <t>211U0622</t>
  </si>
  <si>
    <t>211U0308</t>
  </si>
  <si>
    <t xml:space="preserve">211U0310 </t>
  </si>
  <si>
    <t>211U0311</t>
  </si>
  <si>
    <t xml:space="preserve">211U0312 </t>
  </si>
  <si>
    <t>211U0313</t>
  </si>
  <si>
    <t>211U0314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</si>
</sst>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FF00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  <scheme val="major"/>
    </font>
    <font>
      <sz val="10"/>
      <color rgb="FF002060"/>
      <name val="Arial"/>
      <family val="2"/>
    </font>
    <font>
      <sz val="12"/>
      <color theme="1"/>
      <name val="CIDFont+F1"/>
    </font>
    <font>
      <b/>
      <sz val="11"/>
      <color rgb="FFFF0000"/>
      <name val="Calibri Light"/>
      <family val="2"/>
      <scheme val="maj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0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Fill="1" applyBorder="1" applyAlignment="1">
      <alignment horizontal="right" wrapText="1"/>
    </xf>
    <xf numFmtId="1" fontId="8" fillId="0" borderId="0" xfId="0" applyNumberFormat="1" applyFo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Fill="1" applyBorder="1" applyAlignment="1"/>
    <xf numFmtId="0" fontId="1" fillId="0" borderId="5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2" xfId="0" applyFont="1" applyFill="1" applyBorder="1" applyAlignment="1">
      <alignment horizontal="right" wrapText="1"/>
    </xf>
    <xf numFmtId="0" fontId="12" fillId="0" borderId="2" xfId="0" applyFont="1" applyBorder="1" applyAlignment="1">
      <alignment vertical="center" wrapText="1"/>
    </xf>
    <xf numFmtId="0" fontId="13" fillId="0" borderId="8" xfId="0" applyFont="1" applyBorder="1" applyAlignment="1">
      <alignment horizontal="right" wrapText="1"/>
    </xf>
    <xf numFmtId="0" fontId="13" fillId="0" borderId="1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0" fillId="0" borderId="0" xfId="0" applyAlignment="1">
      <alignment horizontal="center" vertical="center" textRotation="90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/>
    <xf numFmtId="0" fontId="0" fillId="0" borderId="2" xfId="0" applyBorder="1" applyAlignment="1">
      <alignment vertical="center"/>
    </xf>
    <xf numFmtId="164" fontId="2" fillId="0" borderId="2" xfId="0" applyNumberFormat="1" applyFont="1" applyBorder="1" applyAlignment="1"/>
    <xf numFmtId="0" fontId="2" fillId="0" borderId="2" xfId="0" applyFont="1" applyBorder="1" applyAlignment="1"/>
    <xf numFmtId="0" fontId="14" fillId="0" borderId="8" xfId="0" applyFont="1" applyBorder="1" applyAlignment="1">
      <alignment horizontal="right" wrapText="1"/>
    </xf>
    <xf numFmtId="0" fontId="14" fillId="0" borderId="10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2" fillId="0" borderId="2" xfId="0" applyFont="1" applyFill="1" applyBorder="1" applyAlignment="1"/>
    <xf numFmtId="0" fontId="12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0" fillId="3" borderId="4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2" xfId="0" applyFont="1" applyFill="1" applyBorder="1" applyAlignment="1"/>
    <xf numFmtId="0" fontId="20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4"/>
  <sheetViews>
    <sheetView topLeftCell="A39" zoomScale="85" zoomScaleNormal="85" workbookViewId="0">
      <selection activeCell="V60" sqref="V6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" customWidth="1"/>
    <col min="12" max="12" width="8.5703125" bestFit="1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>
      <c r="C4" t="s">
        <v>0</v>
      </c>
      <c r="D4" s="77" t="s">
        <v>130</v>
      </c>
      <c r="E4" s="77"/>
      <c r="F4" s="77"/>
      <c r="G4" s="77"/>
      <c r="I4" t="s">
        <v>1</v>
      </c>
      <c r="J4" s="78" t="s">
        <v>132</v>
      </c>
      <c r="K4" s="78"/>
      <c r="M4" t="s">
        <v>2</v>
      </c>
      <c r="N4" s="79">
        <v>45233</v>
      </c>
      <c r="O4" s="79"/>
    </row>
    <row r="5" spans="2:18" ht="6.75" customHeight="1">
      <c r="D5" s="5"/>
      <c r="E5" s="5"/>
      <c r="F5" s="5"/>
      <c r="G5" s="5"/>
    </row>
    <row r="6" spans="2:18">
      <c r="C6" t="s">
        <v>3</v>
      </c>
      <c r="D6" s="78" t="s">
        <v>131</v>
      </c>
      <c r="E6" s="78"/>
      <c r="F6" s="78"/>
      <c r="G6" s="78"/>
      <c r="I6" s="80" t="s">
        <v>22</v>
      </c>
      <c r="J6" s="80"/>
      <c r="K6" s="81" t="s">
        <v>57</v>
      </c>
      <c r="L6" s="81"/>
      <c r="M6" s="81"/>
      <c r="N6" s="81"/>
      <c r="O6" s="81"/>
      <c r="P6" s="81"/>
    </row>
    <row r="7" spans="2:18" ht="11.25" customHeight="1"/>
    <row r="8" spans="2:18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>
      <c r="B9" s="6">
        <v>1</v>
      </c>
      <c r="C9" s="44" t="s">
        <v>142</v>
      </c>
      <c r="D9" s="72" t="s">
        <v>96</v>
      </c>
      <c r="E9" s="73"/>
      <c r="F9" s="73"/>
      <c r="G9" s="73"/>
      <c r="H9" s="73"/>
      <c r="I9" s="74"/>
      <c r="J9" s="31">
        <v>75</v>
      </c>
      <c r="K9" s="62">
        <v>95</v>
      </c>
      <c r="L9" s="9">
        <v>100</v>
      </c>
      <c r="M9" s="30">
        <v>0</v>
      </c>
      <c r="N9" s="30">
        <v>0</v>
      </c>
      <c r="O9" s="30">
        <v>0</v>
      </c>
      <c r="P9" s="4">
        <v>0</v>
      </c>
      <c r="Q9" s="10">
        <f>SUM(J9:P9)/6</f>
        <v>45</v>
      </c>
    </row>
    <row r="10" spans="2:18" ht="15.75">
      <c r="B10" s="6">
        <f>B9+1</f>
        <v>2</v>
      </c>
      <c r="C10" s="44" t="s">
        <v>143</v>
      </c>
      <c r="D10" s="72" t="s">
        <v>97</v>
      </c>
      <c r="E10" s="73"/>
      <c r="F10" s="73"/>
      <c r="G10" s="73"/>
      <c r="H10" s="73"/>
      <c r="I10" s="74"/>
      <c r="J10" s="31">
        <v>90</v>
      </c>
      <c r="K10" s="62">
        <v>90</v>
      </c>
      <c r="L10" s="9">
        <v>100</v>
      </c>
      <c r="M10" s="30">
        <v>0</v>
      </c>
      <c r="N10" s="30">
        <v>0</v>
      </c>
      <c r="O10" s="30">
        <v>0</v>
      </c>
      <c r="P10" s="4">
        <v>0</v>
      </c>
      <c r="Q10" s="10">
        <f t="shared" ref="Q10:Q42" si="0">SUM(J10:P10)/6</f>
        <v>46.666666666666664</v>
      </c>
    </row>
    <row r="11" spans="2:18" ht="15.75">
      <c r="B11" s="35">
        <f t="shared" ref="B11:B45" si="1">B10+1</f>
        <v>3</v>
      </c>
      <c r="C11" s="44" t="s">
        <v>175</v>
      </c>
      <c r="D11" s="72" t="s">
        <v>141</v>
      </c>
      <c r="E11" s="73"/>
      <c r="F11" s="73"/>
      <c r="G11" s="73"/>
      <c r="H11" s="73"/>
      <c r="I11" s="74"/>
      <c r="J11" s="31">
        <v>90</v>
      </c>
      <c r="K11" s="62">
        <v>90</v>
      </c>
      <c r="L11" s="9">
        <v>100</v>
      </c>
      <c r="M11" s="37">
        <v>0</v>
      </c>
      <c r="N11" s="37">
        <v>0</v>
      </c>
      <c r="O11" s="37">
        <v>0</v>
      </c>
      <c r="P11" s="37">
        <v>0</v>
      </c>
      <c r="Q11" s="10">
        <f t="shared" ref="Q11" si="2">SUM(J11:P11)/6</f>
        <v>46.666666666666664</v>
      </c>
    </row>
    <row r="12" spans="2:18" ht="15.75">
      <c r="B12" s="35">
        <f t="shared" si="1"/>
        <v>4</v>
      </c>
      <c r="C12" s="44" t="s">
        <v>144</v>
      </c>
      <c r="D12" s="72" t="s">
        <v>98</v>
      </c>
      <c r="E12" s="73"/>
      <c r="F12" s="73"/>
      <c r="G12" s="73"/>
      <c r="H12" s="73"/>
      <c r="I12" s="74"/>
      <c r="J12" s="31">
        <v>95</v>
      </c>
      <c r="K12" s="62">
        <v>75</v>
      </c>
      <c r="L12" s="9">
        <v>100</v>
      </c>
      <c r="M12" s="30">
        <v>0</v>
      </c>
      <c r="N12" s="30">
        <v>0</v>
      </c>
      <c r="O12" s="30">
        <v>0</v>
      </c>
      <c r="P12" s="4">
        <v>0</v>
      </c>
      <c r="Q12" s="10">
        <f t="shared" si="0"/>
        <v>45</v>
      </c>
    </row>
    <row r="13" spans="2:18" ht="15.75">
      <c r="B13" s="35">
        <f t="shared" si="1"/>
        <v>5</v>
      </c>
      <c r="C13" s="44" t="s">
        <v>145</v>
      </c>
      <c r="D13" s="72" t="s">
        <v>99</v>
      </c>
      <c r="E13" s="73"/>
      <c r="F13" s="73"/>
      <c r="G13" s="73"/>
      <c r="H13" s="73"/>
      <c r="I13" s="74"/>
      <c r="J13" s="31">
        <v>85</v>
      </c>
      <c r="K13" s="62">
        <v>95</v>
      </c>
      <c r="L13" s="9">
        <v>100</v>
      </c>
      <c r="M13" s="30">
        <v>0</v>
      </c>
      <c r="N13" s="30">
        <v>0</v>
      </c>
      <c r="O13" s="30">
        <v>0</v>
      </c>
      <c r="P13" s="4">
        <v>0</v>
      </c>
      <c r="Q13" s="10">
        <f t="shared" si="0"/>
        <v>46.666666666666664</v>
      </c>
    </row>
    <row r="14" spans="2:18" ht="15.75">
      <c r="B14" s="35">
        <f t="shared" si="1"/>
        <v>6</v>
      </c>
      <c r="C14" s="44" t="s">
        <v>146</v>
      </c>
      <c r="D14" s="72" t="s">
        <v>100</v>
      </c>
      <c r="E14" s="73"/>
      <c r="F14" s="73"/>
      <c r="G14" s="73"/>
      <c r="H14" s="73"/>
      <c r="I14" s="74"/>
      <c r="J14" s="31">
        <v>75</v>
      </c>
      <c r="K14" s="62">
        <v>75</v>
      </c>
      <c r="L14" s="9">
        <v>100</v>
      </c>
      <c r="M14" s="30">
        <v>0</v>
      </c>
      <c r="N14" s="30">
        <v>0</v>
      </c>
      <c r="O14" s="30">
        <v>0</v>
      </c>
      <c r="P14" s="4">
        <v>0</v>
      </c>
      <c r="Q14" s="10">
        <f t="shared" si="0"/>
        <v>41.666666666666664</v>
      </c>
    </row>
    <row r="15" spans="2:18" ht="15.75">
      <c r="B15" s="35">
        <f t="shared" si="1"/>
        <v>7</v>
      </c>
      <c r="C15" s="44" t="s">
        <v>176</v>
      </c>
      <c r="D15" s="72" t="s">
        <v>101</v>
      </c>
      <c r="E15" s="73"/>
      <c r="F15" s="73"/>
      <c r="G15" s="73"/>
      <c r="H15" s="73"/>
      <c r="I15" s="74"/>
      <c r="J15" s="31">
        <v>85</v>
      </c>
      <c r="K15" s="62">
        <v>95</v>
      </c>
      <c r="L15" s="9">
        <v>80</v>
      </c>
      <c r="M15" s="30">
        <v>0</v>
      </c>
      <c r="N15" s="30">
        <v>0</v>
      </c>
      <c r="O15" s="30">
        <v>0</v>
      </c>
      <c r="P15" s="4">
        <v>0</v>
      </c>
      <c r="Q15" s="10">
        <f t="shared" si="0"/>
        <v>43.333333333333336</v>
      </c>
    </row>
    <row r="16" spans="2:18" ht="15.75">
      <c r="B16" s="35">
        <f t="shared" si="1"/>
        <v>8</v>
      </c>
      <c r="C16" s="44" t="s">
        <v>147</v>
      </c>
      <c r="D16" s="72" t="s">
        <v>102</v>
      </c>
      <c r="E16" s="73"/>
      <c r="F16" s="73"/>
      <c r="G16" s="73"/>
      <c r="H16" s="73"/>
      <c r="I16" s="74"/>
      <c r="J16" s="31">
        <v>80</v>
      </c>
      <c r="K16" s="62">
        <v>95</v>
      </c>
      <c r="L16" s="9">
        <v>100</v>
      </c>
      <c r="M16" s="30">
        <v>0</v>
      </c>
      <c r="N16" s="30">
        <v>0</v>
      </c>
      <c r="O16" s="30">
        <v>0</v>
      </c>
      <c r="P16" s="4">
        <v>0</v>
      </c>
      <c r="Q16" s="10">
        <f t="shared" si="0"/>
        <v>45.833333333333336</v>
      </c>
    </row>
    <row r="17" spans="2:17" ht="15.75">
      <c r="B17" s="35">
        <f t="shared" si="1"/>
        <v>9</v>
      </c>
      <c r="C17" s="44" t="s">
        <v>148</v>
      </c>
      <c r="D17" s="72" t="s">
        <v>103</v>
      </c>
      <c r="E17" s="73"/>
      <c r="F17" s="73"/>
      <c r="G17" s="73"/>
      <c r="H17" s="73"/>
      <c r="I17" s="74"/>
      <c r="J17" s="31">
        <v>80</v>
      </c>
      <c r="K17" s="62">
        <v>90</v>
      </c>
      <c r="L17" s="9">
        <v>100</v>
      </c>
      <c r="M17" s="30">
        <v>0</v>
      </c>
      <c r="N17" s="30">
        <v>0</v>
      </c>
      <c r="O17" s="30">
        <v>0</v>
      </c>
      <c r="P17" s="4">
        <v>0</v>
      </c>
      <c r="Q17" s="10">
        <f t="shared" si="0"/>
        <v>45</v>
      </c>
    </row>
    <row r="18" spans="2:17" ht="15.75">
      <c r="B18" s="35">
        <f t="shared" si="1"/>
        <v>10</v>
      </c>
      <c r="C18" s="44" t="s">
        <v>149</v>
      </c>
      <c r="D18" s="72" t="s">
        <v>104</v>
      </c>
      <c r="E18" s="73"/>
      <c r="F18" s="73"/>
      <c r="G18" s="73"/>
      <c r="H18" s="73"/>
      <c r="I18" s="74"/>
      <c r="J18" s="31">
        <v>80</v>
      </c>
      <c r="K18" s="62">
        <v>70</v>
      </c>
      <c r="L18" s="9">
        <v>100</v>
      </c>
      <c r="M18" s="30">
        <v>0</v>
      </c>
      <c r="N18" s="30">
        <v>0</v>
      </c>
      <c r="O18" s="30">
        <v>0</v>
      </c>
      <c r="P18" s="4">
        <v>0</v>
      </c>
      <c r="Q18" s="10">
        <f t="shared" si="0"/>
        <v>41.666666666666664</v>
      </c>
    </row>
    <row r="19" spans="2:17" ht="15.75">
      <c r="B19" s="35">
        <f t="shared" si="1"/>
        <v>11</v>
      </c>
      <c r="C19" s="44" t="s">
        <v>150</v>
      </c>
      <c r="D19" s="72" t="s">
        <v>105</v>
      </c>
      <c r="E19" s="73"/>
      <c r="F19" s="73"/>
      <c r="G19" s="73"/>
      <c r="H19" s="73"/>
      <c r="I19" s="74"/>
      <c r="J19" s="31">
        <v>90</v>
      </c>
      <c r="K19" s="62">
        <v>100</v>
      </c>
      <c r="L19" s="9">
        <v>100</v>
      </c>
      <c r="M19" s="30">
        <v>0</v>
      </c>
      <c r="N19" s="30">
        <v>0</v>
      </c>
      <c r="O19" s="30">
        <v>0</v>
      </c>
      <c r="P19" s="4">
        <v>0</v>
      </c>
      <c r="Q19" s="10">
        <f t="shared" si="0"/>
        <v>48.333333333333336</v>
      </c>
    </row>
    <row r="20" spans="2:17" ht="15.75">
      <c r="B20" s="35">
        <f t="shared" si="1"/>
        <v>12</v>
      </c>
      <c r="C20" s="44" t="s">
        <v>151</v>
      </c>
      <c r="D20" s="72" t="s">
        <v>106</v>
      </c>
      <c r="E20" s="73"/>
      <c r="F20" s="73"/>
      <c r="G20" s="73"/>
      <c r="H20" s="73"/>
      <c r="I20" s="74"/>
      <c r="J20" s="31">
        <v>80</v>
      </c>
      <c r="K20" s="62">
        <v>90</v>
      </c>
      <c r="L20" s="9">
        <v>100</v>
      </c>
      <c r="M20" s="30">
        <v>0</v>
      </c>
      <c r="N20" s="30">
        <v>0</v>
      </c>
      <c r="O20" s="30">
        <v>0</v>
      </c>
      <c r="P20" s="4">
        <v>0</v>
      </c>
      <c r="Q20" s="10">
        <f t="shared" si="0"/>
        <v>45</v>
      </c>
    </row>
    <row r="21" spans="2:17" ht="15.75">
      <c r="B21" s="35">
        <f t="shared" si="1"/>
        <v>13</v>
      </c>
      <c r="C21" s="44" t="s">
        <v>152</v>
      </c>
      <c r="D21" s="72" t="s">
        <v>107</v>
      </c>
      <c r="E21" s="73"/>
      <c r="F21" s="73"/>
      <c r="G21" s="73"/>
      <c r="H21" s="73"/>
      <c r="I21" s="74"/>
      <c r="J21" s="31">
        <v>90</v>
      </c>
      <c r="K21" s="62">
        <v>95</v>
      </c>
      <c r="L21" s="9">
        <v>100</v>
      </c>
      <c r="M21" s="30">
        <v>0</v>
      </c>
      <c r="N21" s="30">
        <v>0</v>
      </c>
      <c r="O21" s="30">
        <v>0</v>
      </c>
      <c r="P21" s="4">
        <v>0</v>
      </c>
      <c r="Q21" s="10">
        <f t="shared" si="0"/>
        <v>47.5</v>
      </c>
    </row>
    <row r="22" spans="2:17" ht="15.75">
      <c r="B22" s="35">
        <f t="shared" si="1"/>
        <v>14</v>
      </c>
      <c r="C22" s="44" t="s">
        <v>177</v>
      </c>
      <c r="D22" s="72" t="s">
        <v>108</v>
      </c>
      <c r="E22" s="73"/>
      <c r="F22" s="73"/>
      <c r="G22" s="73"/>
      <c r="H22" s="73"/>
      <c r="I22" s="74"/>
      <c r="J22" s="31">
        <v>0</v>
      </c>
      <c r="K22" s="62">
        <v>0</v>
      </c>
      <c r="L22" s="9">
        <v>0</v>
      </c>
      <c r="M22" s="30">
        <v>0</v>
      </c>
      <c r="N22" s="30">
        <v>0</v>
      </c>
      <c r="O22" s="30">
        <v>0</v>
      </c>
      <c r="P22" s="4">
        <v>0</v>
      </c>
      <c r="Q22" s="10">
        <f t="shared" si="0"/>
        <v>0</v>
      </c>
    </row>
    <row r="23" spans="2:17" ht="15.75">
      <c r="B23" s="35">
        <f t="shared" si="1"/>
        <v>15</v>
      </c>
      <c r="C23" t="s">
        <v>153</v>
      </c>
      <c r="D23" s="83" t="s">
        <v>174</v>
      </c>
      <c r="E23" s="84"/>
      <c r="F23" s="84"/>
      <c r="G23" s="84"/>
      <c r="H23" s="84"/>
      <c r="I23" s="85"/>
      <c r="J23" s="31">
        <v>0</v>
      </c>
      <c r="K23" s="62">
        <v>90</v>
      </c>
      <c r="L23" s="9">
        <v>70</v>
      </c>
      <c r="M23" s="37"/>
      <c r="N23" s="37"/>
      <c r="O23" s="37"/>
      <c r="P23" s="37"/>
      <c r="Q23" s="10"/>
    </row>
    <row r="24" spans="2:17" ht="15.75">
      <c r="B24" s="35">
        <f t="shared" si="1"/>
        <v>16</v>
      </c>
      <c r="C24" s="44" t="s">
        <v>154</v>
      </c>
      <c r="D24" s="72" t="s">
        <v>109</v>
      </c>
      <c r="E24" s="73"/>
      <c r="F24" s="73"/>
      <c r="G24" s="73"/>
      <c r="H24" s="73"/>
      <c r="I24" s="74"/>
      <c r="J24" s="31">
        <v>82</v>
      </c>
      <c r="K24" s="62">
        <v>85</v>
      </c>
      <c r="L24" s="9">
        <v>100</v>
      </c>
      <c r="M24" s="30">
        <v>0</v>
      </c>
      <c r="N24" s="30">
        <v>0</v>
      </c>
      <c r="O24" s="30">
        <v>0</v>
      </c>
      <c r="P24" s="4">
        <v>0</v>
      </c>
      <c r="Q24" s="10">
        <f t="shared" si="0"/>
        <v>44.5</v>
      </c>
    </row>
    <row r="25" spans="2:17" ht="15.75">
      <c r="B25" s="35">
        <f t="shared" si="1"/>
        <v>17</v>
      </c>
      <c r="C25" s="44" t="s">
        <v>155</v>
      </c>
      <c r="D25" s="72" t="s">
        <v>110</v>
      </c>
      <c r="E25" s="73"/>
      <c r="F25" s="73"/>
      <c r="G25" s="73"/>
      <c r="H25" s="73"/>
      <c r="I25" s="74"/>
      <c r="J25" s="31">
        <v>80</v>
      </c>
      <c r="K25" s="62">
        <v>90</v>
      </c>
      <c r="L25" s="9">
        <v>100</v>
      </c>
      <c r="M25" s="30">
        <v>0</v>
      </c>
      <c r="N25" s="30">
        <v>0</v>
      </c>
      <c r="O25" s="30">
        <v>0</v>
      </c>
      <c r="P25" s="4">
        <v>0</v>
      </c>
      <c r="Q25" s="10">
        <f t="shared" si="0"/>
        <v>45</v>
      </c>
    </row>
    <row r="26" spans="2:17" ht="15.75">
      <c r="B26" s="35">
        <f t="shared" si="1"/>
        <v>18</v>
      </c>
      <c r="C26" s="44" t="s">
        <v>156</v>
      </c>
      <c r="D26" s="72" t="s">
        <v>111</v>
      </c>
      <c r="E26" s="73"/>
      <c r="F26" s="73"/>
      <c r="G26" s="73"/>
      <c r="H26" s="73"/>
      <c r="I26" s="74"/>
      <c r="J26" s="31">
        <v>70</v>
      </c>
      <c r="K26" s="62">
        <v>80</v>
      </c>
      <c r="L26" s="9">
        <v>80</v>
      </c>
      <c r="M26" s="30">
        <v>0</v>
      </c>
      <c r="N26" s="30">
        <v>0</v>
      </c>
      <c r="O26" s="30">
        <v>0</v>
      </c>
      <c r="P26" s="4">
        <v>0</v>
      </c>
      <c r="Q26" s="10">
        <f t="shared" si="0"/>
        <v>38.333333333333336</v>
      </c>
    </row>
    <row r="27" spans="2:17" ht="15.75">
      <c r="B27" s="35">
        <f t="shared" si="1"/>
        <v>19</v>
      </c>
      <c r="C27" s="44" t="s">
        <v>157</v>
      </c>
      <c r="D27" s="72" t="s">
        <v>112</v>
      </c>
      <c r="E27" s="73"/>
      <c r="F27" s="73"/>
      <c r="G27" s="73"/>
      <c r="H27" s="73"/>
      <c r="I27" s="74"/>
      <c r="J27" s="31">
        <v>95</v>
      </c>
      <c r="K27" s="62">
        <v>75</v>
      </c>
      <c r="L27" s="9">
        <v>85</v>
      </c>
      <c r="M27" s="30">
        <v>0</v>
      </c>
      <c r="N27" s="30">
        <v>0</v>
      </c>
      <c r="O27" s="30">
        <v>0</v>
      </c>
      <c r="P27" s="4">
        <v>0</v>
      </c>
      <c r="Q27" s="10">
        <f t="shared" si="0"/>
        <v>42.5</v>
      </c>
    </row>
    <row r="28" spans="2:17" ht="15.75">
      <c r="B28" s="35">
        <f t="shared" si="1"/>
        <v>20</v>
      </c>
      <c r="C28" s="44" t="s">
        <v>158</v>
      </c>
      <c r="D28" s="72" t="s">
        <v>113</v>
      </c>
      <c r="E28" s="73"/>
      <c r="F28" s="73"/>
      <c r="G28" s="73"/>
      <c r="H28" s="73"/>
      <c r="I28" s="74"/>
      <c r="J28" s="31">
        <v>90</v>
      </c>
      <c r="K28" s="62">
        <v>95</v>
      </c>
      <c r="L28" s="9">
        <v>85</v>
      </c>
      <c r="M28" s="30">
        <v>0</v>
      </c>
      <c r="N28" s="30">
        <v>0</v>
      </c>
      <c r="O28" s="30">
        <v>0</v>
      </c>
      <c r="P28" s="4">
        <v>0</v>
      </c>
      <c r="Q28" s="10">
        <f t="shared" si="0"/>
        <v>45</v>
      </c>
    </row>
    <row r="29" spans="2:17" ht="15.75">
      <c r="B29" s="35">
        <f t="shared" si="1"/>
        <v>21</v>
      </c>
      <c r="C29" s="44" t="s">
        <v>159</v>
      </c>
      <c r="D29" s="72" t="s">
        <v>114</v>
      </c>
      <c r="E29" s="73"/>
      <c r="F29" s="73"/>
      <c r="G29" s="73"/>
      <c r="H29" s="73"/>
      <c r="I29" s="74"/>
      <c r="J29" s="28">
        <v>75</v>
      </c>
      <c r="K29" s="62">
        <v>0</v>
      </c>
      <c r="L29" s="9">
        <v>0</v>
      </c>
      <c r="M29" s="30">
        <v>0</v>
      </c>
      <c r="N29" s="30">
        <v>0</v>
      </c>
      <c r="O29" s="30">
        <v>0</v>
      </c>
      <c r="P29" s="4">
        <v>0</v>
      </c>
      <c r="Q29" s="10">
        <f t="shared" si="0"/>
        <v>12.5</v>
      </c>
    </row>
    <row r="30" spans="2:17" ht="15.75">
      <c r="B30" s="35">
        <f t="shared" si="1"/>
        <v>22</v>
      </c>
      <c r="C30" s="44" t="s">
        <v>178</v>
      </c>
      <c r="D30" s="72" t="s">
        <v>115</v>
      </c>
      <c r="E30" s="73"/>
      <c r="F30" s="73"/>
      <c r="G30" s="73"/>
      <c r="H30" s="73"/>
      <c r="I30" s="74"/>
      <c r="J30" s="31">
        <v>0</v>
      </c>
      <c r="K30" s="62">
        <v>0</v>
      </c>
      <c r="L30" s="9">
        <v>0</v>
      </c>
      <c r="M30" s="30">
        <v>0</v>
      </c>
      <c r="N30" s="30">
        <v>0</v>
      </c>
      <c r="O30" s="30">
        <v>0</v>
      </c>
      <c r="P30" s="4">
        <v>0</v>
      </c>
      <c r="Q30" s="10">
        <f t="shared" si="0"/>
        <v>0</v>
      </c>
    </row>
    <row r="31" spans="2:17" ht="15.75">
      <c r="B31" s="35">
        <f t="shared" si="1"/>
        <v>23</v>
      </c>
      <c r="C31" s="44" t="s">
        <v>179</v>
      </c>
      <c r="D31" s="72" t="s">
        <v>116</v>
      </c>
      <c r="E31" s="73"/>
      <c r="F31" s="73"/>
      <c r="G31" s="73"/>
      <c r="H31" s="73"/>
      <c r="I31" s="74"/>
      <c r="J31" s="31">
        <v>90</v>
      </c>
      <c r="K31" s="62">
        <v>100</v>
      </c>
      <c r="L31" s="9">
        <v>100</v>
      </c>
      <c r="M31" s="30">
        <v>0</v>
      </c>
      <c r="N31" s="30">
        <v>0</v>
      </c>
      <c r="O31" s="30">
        <v>0</v>
      </c>
      <c r="P31" s="4">
        <v>0</v>
      </c>
      <c r="Q31" s="10">
        <f t="shared" si="0"/>
        <v>48.333333333333336</v>
      </c>
    </row>
    <row r="32" spans="2:17" ht="15.75">
      <c r="B32" s="35">
        <f t="shared" si="1"/>
        <v>24</v>
      </c>
      <c r="C32" s="44" t="s">
        <v>160</v>
      </c>
      <c r="D32" s="72" t="s">
        <v>117</v>
      </c>
      <c r="E32" s="73"/>
      <c r="F32" s="73"/>
      <c r="G32" s="73"/>
      <c r="H32" s="73"/>
      <c r="I32" s="74"/>
      <c r="J32" s="31">
        <v>80</v>
      </c>
      <c r="K32" s="62">
        <v>95</v>
      </c>
      <c r="L32" s="9">
        <v>100</v>
      </c>
      <c r="M32" s="30">
        <v>0</v>
      </c>
      <c r="N32" s="30">
        <v>0</v>
      </c>
      <c r="O32" s="30">
        <v>0</v>
      </c>
      <c r="P32" s="4">
        <v>0</v>
      </c>
      <c r="Q32" s="10">
        <f t="shared" si="0"/>
        <v>45.833333333333336</v>
      </c>
    </row>
    <row r="33" spans="2:17" ht="15.75">
      <c r="B33" s="35">
        <f t="shared" si="1"/>
        <v>25</v>
      </c>
      <c r="C33" s="44" t="s">
        <v>161</v>
      </c>
      <c r="D33" s="72" t="s">
        <v>118</v>
      </c>
      <c r="E33" s="73"/>
      <c r="F33" s="73"/>
      <c r="G33" s="73"/>
      <c r="H33" s="73"/>
      <c r="I33" s="74"/>
      <c r="J33" s="31">
        <v>90</v>
      </c>
      <c r="K33" s="62">
        <v>0</v>
      </c>
      <c r="L33" s="9">
        <v>100</v>
      </c>
      <c r="M33" s="30">
        <v>0</v>
      </c>
      <c r="N33" s="30">
        <v>0</v>
      </c>
      <c r="O33" s="30">
        <v>0</v>
      </c>
      <c r="P33" s="4">
        <v>0</v>
      </c>
      <c r="Q33" s="10">
        <f t="shared" si="0"/>
        <v>31.666666666666668</v>
      </c>
    </row>
    <row r="34" spans="2:17" ht="15.75">
      <c r="B34" s="35">
        <f t="shared" si="1"/>
        <v>26</v>
      </c>
      <c r="C34" s="44" t="s">
        <v>162</v>
      </c>
      <c r="D34" s="72" t="s">
        <v>119</v>
      </c>
      <c r="E34" s="73"/>
      <c r="F34" s="73"/>
      <c r="G34" s="73"/>
      <c r="H34" s="73"/>
      <c r="I34" s="74"/>
      <c r="J34" s="31">
        <v>70</v>
      </c>
      <c r="K34" s="62">
        <v>70</v>
      </c>
      <c r="L34" s="9">
        <v>0</v>
      </c>
      <c r="M34" s="30">
        <v>0</v>
      </c>
      <c r="N34" s="30">
        <v>0</v>
      </c>
      <c r="O34" s="30">
        <v>0</v>
      </c>
      <c r="P34" s="4">
        <v>0</v>
      </c>
      <c r="Q34" s="10">
        <f t="shared" si="0"/>
        <v>23.333333333333332</v>
      </c>
    </row>
    <row r="35" spans="2:17" ht="15.75">
      <c r="B35" s="35">
        <f t="shared" si="1"/>
        <v>27</v>
      </c>
      <c r="C35" s="44" t="s">
        <v>163</v>
      </c>
      <c r="D35" s="72" t="s">
        <v>120</v>
      </c>
      <c r="E35" s="73"/>
      <c r="F35" s="73"/>
      <c r="G35" s="73"/>
      <c r="H35" s="73"/>
      <c r="I35" s="74"/>
      <c r="J35" s="31">
        <v>80</v>
      </c>
      <c r="K35" s="62">
        <v>90</v>
      </c>
      <c r="L35" s="9">
        <v>100</v>
      </c>
      <c r="M35" s="30">
        <v>0</v>
      </c>
      <c r="N35" s="30">
        <v>0</v>
      </c>
      <c r="O35" s="30">
        <v>0</v>
      </c>
      <c r="P35" s="4">
        <v>0</v>
      </c>
      <c r="Q35" s="10">
        <f t="shared" si="0"/>
        <v>45</v>
      </c>
    </row>
    <row r="36" spans="2:17" ht="15.75">
      <c r="B36" s="35">
        <f t="shared" si="1"/>
        <v>28</v>
      </c>
      <c r="C36" s="44" t="s">
        <v>164</v>
      </c>
      <c r="D36" s="72" t="s">
        <v>121</v>
      </c>
      <c r="E36" s="73"/>
      <c r="F36" s="73"/>
      <c r="G36" s="73"/>
      <c r="H36" s="73"/>
      <c r="I36" s="74"/>
      <c r="J36" s="31">
        <v>80</v>
      </c>
      <c r="K36" s="62">
        <v>90</v>
      </c>
      <c r="L36" s="9">
        <v>85</v>
      </c>
      <c r="M36" s="30">
        <v>0</v>
      </c>
      <c r="N36" s="30">
        <v>0</v>
      </c>
      <c r="O36" s="30">
        <v>0</v>
      </c>
      <c r="P36" s="4">
        <v>0</v>
      </c>
      <c r="Q36" s="10">
        <f t="shared" si="0"/>
        <v>42.5</v>
      </c>
    </row>
    <row r="37" spans="2:17" ht="15.75">
      <c r="B37" s="35">
        <f t="shared" si="1"/>
        <v>29</v>
      </c>
      <c r="C37" s="44" t="s">
        <v>165</v>
      </c>
      <c r="D37" s="72" t="s">
        <v>122</v>
      </c>
      <c r="E37" s="73"/>
      <c r="F37" s="73"/>
      <c r="G37" s="73"/>
      <c r="H37" s="73"/>
      <c r="I37" s="74"/>
      <c r="J37" s="31">
        <v>80</v>
      </c>
      <c r="K37" s="62">
        <v>90</v>
      </c>
      <c r="L37" s="9">
        <v>70</v>
      </c>
      <c r="M37" s="30">
        <v>0</v>
      </c>
      <c r="N37" s="30">
        <v>0</v>
      </c>
      <c r="O37" s="30">
        <v>0</v>
      </c>
      <c r="P37" s="4">
        <v>0</v>
      </c>
      <c r="Q37" s="10">
        <f t="shared" si="0"/>
        <v>40</v>
      </c>
    </row>
    <row r="38" spans="2:17" ht="15.75">
      <c r="B38" s="35">
        <f t="shared" si="1"/>
        <v>30</v>
      </c>
      <c r="C38" s="44" t="s">
        <v>166</v>
      </c>
      <c r="D38" s="72" t="s">
        <v>135</v>
      </c>
      <c r="E38" s="73"/>
      <c r="F38" s="73"/>
      <c r="G38" s="73"/>
      <c r="H38" s="73"/>
      <c r="I38" s="74"/>
      <c r="J38" s="31">
        <v>0</v>
      </c>
      <c r="K38" s="62">
        <v>0</v>
      </c>
      <c r="L38" s="9">
        <v>0</v>
      </c>
      <c r="M38" s="30">
        <v>0</v>
      </c>
      <c r="N38" s="30">
        <v>0</v>
      </c>
      <c r="O38" s="30">
        <v>0</v>
      </c>
      <c r="P38" s="4">
        <v>0</v>
      </c>
      <c r="Q38" s="10">
        <f t="shared" si="0"/>
        <v>0</v>
      </c>
    </row>
    <row r="39" spans="2:17" ht="15.75">
      <c r="B39" s="35">
        <f t="shared" si="1"/>
        <v>31</v>
      </c>
      <c r="C39" s="44" t="s">
        <v>167</v>
      </c>
      <c r="D39" s="72" t="s">
        <v>123</v>
      </c>
      <c r="E39" s="73"/>
      <c r="F39" s="73"/>
      <c r="G39" s="73"/>
      <c r="H39" s="73"/>
      <c r="I39" s="74"/>
      <c r="J39" s="31">
        <v>80</v>
      </c>
      <c r="K39" s="62">
        <v>90</v>
      </c>
      <c r="L39" s="9">
        <v>70</v>
      </c>
      <c r="M39" s="30">
        <v>0</v>
      </c>
      <c r="N39" s="30">
        <v>0</v>
      </c>
      <c r="O39" s="30">
        <v>0</v>
      </c>
      <c r="P39" s="4">
        <v>0</v>
      </c>
      <c r="Q39" s="10">
        <f t="shared" si="0"/>
        <v>40</v>
      </c>
    </row>
    <row r="40" spans="2:17" ht="15.75">
      <c r="B40" s="35">
        <f t="shared" si="1"/>
        <v>32</v>
      </c>
      <c r="C40" s="44" t="s">
        <v>168</v>
      </c>
      <c r="D40" s="72" t="s">
        <v>124</v>
      </c>
      <c r="E40" s="73"/>
      <c r="F40" s="73"/>
      <c r="G40" s="73"/>
      <c r="H40" s="73"/>
      <c r="I40" s="74"/>
      <c r="J40" s="31">
        <v>80</v>
      </c>
      <c r="K40" s="62">
        <v>85</v>
      </c>
      <c r="L40" s="9">
        <v>70</v>
      </c>
      <c r="M40" s="30">
        <v>0</v>
      </c>
      <c r="N40" s="30">
        <v>0</v>
      </c>
      <c r="O40" s="30">
        <v>0</v>
      </c>
      <c r="P40" s="4">
        <v>0</v>
      </c>
      <c r="Q40" s="10">
        <f t="shared" si="0"/>
        <v>39.166666666666664</v>
      </c>
    </row>
    <row r="41" spans="2:17" ht="15.75">
      <c r="B41" s="35">
        <f t="shared" si="1"/>
        <v>33</v>
      </c>
      <c r="C41" s="44" t="s">
        <v>169</v>
      </c>
      <c r="D41" s="72" t="s">
        <v>125</v>
      </c>
      <c r="E41" s="73"/>
      <c r="F41" s="73"/>
      <c r="G41" s="73"/>
      <c r="H41" s="73"/>
      <c r="I41" s="74"/>
      <c r="J41" s="31">
        <v>90</v>
      </c>
      <c r="K41" s="62">
        <v>85</v>
      </c>
      <c r="L41" s="9">
        <v>100</v>
      </c>
      <c r="M41" s="30">
        <v>0</v>
      </c>
      <c r="N41" s="30">
        <v>0</v>
      </c>
      <c r="O41" s="30">
        <v>0</v>
      </c>
      <c r="P41" s="4">
        <v>0</v>
      </c>
      <c r="Q41" s="10">
        <f t="shared" si="0"/>
        <v>45.833333333333336</v>
      </c>
    </row>
    <row r="42" spans="2:17" ht="15.75">
      <c r="B42" s="35">
        <f t="shared" si="1"/>
        <v>34</v>
      </c>
      <c r="C42" s="44" t="s">
        <v>170</v>
      </c>
      <c r="D42" s="72" t="s">
        <v>126</v>
      </c>
      <c r="E42" s="73"/>
      <c r="F42" s="73"/>
      <c r="G42" s="73"/>
      <c r="H42" s="73"/>
      <c r="I42" s="74"/>
      <c r="J42" s="31">
        <v>90</v>
      </c>
      <c r="K42" s="62">
        <v>95</v>
      </c>
      <c r="L42" s="9">
        <v>100</v>
      </c>
      <c r="M42" s="30">
        <v>0</v>
      </c>
      <c r="N42" s="30">
        <v>0</v>
      </c>
      <c r="O42" s="30">
        <v>0</v>
      </c>
      <c r="P42" s="4">
        <v>0</v>
      </c>
      <c r="Q42" s="10">
        <f t="shared" si="0"/>
        <v>47.5</v>
      </c>
    </row>
    <row r="43" spans="2:17" ht="15.75">
      <c r="B43" s="35">
        <f t="shared" si="1"/>
        <v>35</v>
      </c>
      <c r="C43" s="44" t="s">
        <v>171</v>
      </c>
      <c r="D43" s="72" t="s">
        <v>127</v>
      </c>
      <c r="E43" s="73"/>
      <c r="F43" s="73"/>
      <c r="G43" s="73"/>
      <c r="H43" s="73"/>
      <c r="I43" s="74"/>
      <c r="J43" s="31">
        <v>90</v>
      </c>
      <c r="K43" s="62">
        <v>90</v>
      </c>
      <c r="L43" s="9">
        <v>100</v>
      </c>
      <c r="M43" s="30">
        <v>0</v>
      </c>
      <c r="N43" s="30">
        <v>0</v>
      </c>
      <c r="O43" s="30">
        <v>0</v>
      </c>
      <c r="P43" s="30">
        <v>0</v>
      </c>
      <c r="Q43" s="10">
        <f t="shared" ref="Q43:Q50" si="3">SUM(J43:P43)/7</f>
        <v>40</v>
      </c>
    </row>
    <row r="44" spans="2:17" ht="15.75">
      <c r="B44" s="35">
        <f t="shared" si="1"/>
        <v>36</v>
      </c>
      <c r="C44" s="44" t="s">
        <v>172</v>
      </c>
      <c r="D44" s="72" t="s">
        <v>128</v>
      </c>
      <c r="E44" s="73"/>
      <c r="F44" s="73"/>
      <c r="G44" s="73"/>
      <c r="H44" s="73"/>
      <c r="I44" s="74"/>
      <c r="J44" s="31">
        <v>85</v>
      </c>
      <c r="K44" s="62">
        <v>80</v>
      </c>
      <c r="L44" s="9">
        <v>70</v>
      </c>
      <c r="M44" s="30">
        <v>0</v>
      </c>
      <c r="N44" s="30">
        <v>0</v>
      </c>
      <c r="O44" s="30">
        <v>0</v>
      </c>
      <c r="P44" s="30">
        <v>0</v>
      </c>
      <c r="Q44" s="10">
        <f t="shared" si="3"/>
        <v>33.571428571428569</v>
      </c>
    </row>
    <row r="45" spans="2:17" ht="16.5" thickBot="1">
      <c r="B45" s="35">
        <f t="shared" si="1"/>
        <v>37</v>
      </c>
      <c r="C45" s="63" t="s">
        <v>173</v>
      </c>
      <c r="D45" s="72" t="s">
        <v>129</v>
      </c>
      <c r="E45" s="73"/>
      <c r="F45" s="73"/>
      <c r="G45" s="73"/>
      <c r="H45" s="73"/>
      <c r="I45" s="74"/>
      <c r="J45" s="31">
        <v>85</v>
      </c>
      <c r="K45" s="62">
        <v>95</v>
      </c>
      <c r="L45" s="9">
        <v>70</v>
      </c>
      <c r="M45" s="30">
        <v>0</v>
      </c>
      <c r="N45" s="30">
        <v>0</v>
      </c>
      <c r="O45" s="30">
        <v>0</v>
      </c>
      <c r="P45" s="30">
        <v>0</v>
      </c>
      <c r="Q45" s="10">
        <f t="shared" si="3"/>
        <v>35.714285714285715</v>
      </c>
    </row>
    <row r="46" spans="2:17" ht="15.75">
      <c r="B46" s="35">
        <f t="shared" ref="B46:B55" si="4">B45+1</f>
        <v>38</v>
      </c>
      <c r="C46" s="6"/>
      <c r="D46" s="87"/>
      <c r="E46" s="88"/>
      <c r="F46" s="88"/>
      <c r="G46" s="88"/>
      <c r="H46" s="88"/>
      <c r="I46" s="89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ht="15.75">
      <c r="B47" s="35">
        <f t="shared" si="4"/>
        <v>39</v>
      </c>
      <c r="C47" s="7"/>
      <c r="D47" s="87"/>
      <c r="E47" s="88"/>
      <c r="F47" s="88"/>
      <c r="G47" s="88"/>
      <c r="H47" s="88"/>
      <c r="I47" s="89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ht="15.75">
      <c r="B48" s="35">
        <f t="shared" si="4"/>
        <v>40</v>
      </c>
      <c r="C48" s="7"/>
      <c r="D48" s="87"/>
      <c r="E48" s="88"/>
      <c r="F48" s="88"/>
      <c r="G48" s="88"/>
      <c r="H48" s="88"/>
      <c r="I48" s="89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>
      <c r="B49" s="35">
        <f t="shared" si="4"/>
        <v>41</v>
      </c>
      <c r="C49" s="7"/>
      <c r="D49" s="86"/>
      <c r="E49" s="86"/>
      <c r="F49" s="86"/>
      <c r="G49" s="86"/>
      <c r="H49" s="86"/>
      <c r="I49" s="86"/>
      <c r="J49" s="4"/>
      <c r="K49" s="4"/>
      <c r="L49" s="4"/>
      <c r="M49" s="4"/>
      <c r="N49" s="4"/>
      <c r="O49" s="4"/>
      <c r="P49" s="4"/>
      <c r="Q49" s="10">
        <f t="shared" si="3"/>
        <v>0</v>
      </c>
    </row>
    <row r="50" spans="2:17">
      <c r="B50" s="35">
        <f t="shared" si="4"/>
        <v>42</v>
      </c>
      <c r="C50" s="7"/>
      <c r="D50" s="86"/>
      <c r="E50" s="86"/>
      <c r="F50" s="86"/>
      <c r="G50" s="86"/>
      <c r="H50" s="86"/>
      <c r="I50" s="8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35">
        <f t="shared" si="4"/>
        <v>43</v>
      </c>
      <c r="C51" s="7"/>
      <c r="D51" s="86"/>
      <c r="E51" s="86"/>
      <c r="F51" s="86"/>
      <c r="G51" s="86"/>
      <c r="H51" s="86"/>
      <c r="I51" s="86"/>
      <c r="J51" s="4"/>
      <c r="K51" s="4"/>
      <c r="L51" s="4"/>
      <c r="M51" s="4"/>
      <c r="N51" s="4"/>
      <c r="O51" s="4"/>
      <c r="P51" s="4"/>
      <c r="Q51" s="10">
        <f t="shared" ref="Q51:Q55" si="5">SUM(J51:P51)/7</f>
        <v>0</v>
      </c>
    </row>
    <row r="52" spans="2:17">
      <c r="B52" s="35">
        <f t="shared" si="4"/>
        <v>44</v>
      </c>
      <c r="C52" s="7"/>
      <c r="D52" s="86"/>
      <c r="E52" s="86"/>
      <c r="F52" s="86"/>
      <c r="G52" s="86"/>
      <c r="H52" s="86"/>
      <c r="I52" s="86"/>
      <c r="J52" s="4"/>
      <c r="K52" s="4"/>
      <c r="L52" s="4"/>
      <c r="M52" s="4"/>
      <c r="N52" s="4"/>
      <c r="O52" s="4"/>
      <c r="P52" s="4"/>
      <c r="Q52" s="10">
        <f t="shared" si="5"/>
        <v>0</v>
      </c>
    </row>
    <row r="53" spans="2:17">
      <c r="B53" s="35">
        <f t="shared" si="4"/>
        <v>45</v>
      </c>
      <c r="C53" s="7"/>
      <c r="D53" s="86"/>
      <c r="E53" s="86"/>
      <c r="F53" s="86"/>
      <c r="G53" s="86"/>
      <c r="H53" s="86"/>
      <c r="I53" s="86"/>
      <c r="J53" s="4"/>
      <c r="K53" s="4"/>
      <c r="L53" s="4"/>
      <c r="M53" s="4"/>
      <c r="N53" s="4"/>
      <c r="O53" s="4"/>
      <c r="P53" s="4"/>
      <c r="Q53" s="10">
        <f t="shared" si="5"/>
        <v>0</v>
      </c>
    </row>
    <row r="54" spans="2:17">
      <c r="B54" s="35">
        <f t="shared" si="4"/>
        <v>46</v>
      </c>
      <c r="C54" s="7"/>
      <c r="D54" s="86"/>
      <c r="E54" s="86"/>
      <c r="F54" s="86"/>
      <c r="G54" s="86"/>
      <c r="H54" s="86"/>
      <c r="I54" s="86"/>
      <c r="J54" s="4"/>
      <c r="K54" s="4"/>
      <c r="L54" s="4"/>
      <c r="M54" s="4"/>
      <c r="N54" s="4"/>
      <c r="O54" s="4"/>
      <c r="P54" s="4"/>
      <c r="Q54" s="10">
        <f t="shared" si="5"/>
        <v>0</v>
      </c>
    </row>
    <row r="55" spans="2:17">
      <c r="B55" s="35">
        <f t="shared" si="4"/>
        <v>47</v>
      </c>
      <c r="C55" s="3"/>
      <c r="D55" s="90"/>
      <c r="E55" s="91"/>
      <c r="F55" s="91"/>
      <c r="G55" s="91"/>
      <c r="H55" s="91"/>
      <c r="I55" s="92"/>
      <c r="J55" s="21">
        <f>AVERAGE(J9:J45)</f>
        <v>74.513513513513516</v>
      </c>
      <c r="K55" s="21">
        <f>AVERAGE(K9:K45)</f>
        <v>76.351351351351354</v>
      </c>
      <c r="L55" s="21">
        <f>AVERAGE(L9:L45)</f>
        <v>79.324324324324323</v>
      </c>
      <c r="M55" s="21">
        <f t="shared" ref="M55:O55" si="6">SUM(M9:M42)/32</f>
        <v>0</v>
      </c>
      <c r="N55" s="21">
        <f t="shared" si="6"/>
        <v>0</v>
      </c>
      <c r="O55" s="21">
        <f t="shared" si="6"/>
        <v>0</v>
      </c>
      <c r="P55" s="3"/>
      <c r="Q55" s="10">
        <f t="shared" si="5"/>
        <v>32.884169884169886</v>
      </c>
    </row>
    <row r="56" spans="2:17">
      <c r="C56" s="80"/>
      <c r="D56" s="80"/>
      <c r="E56" s="1"/>
      <c r="H56" s="93" t="s">
        <v>19</v>
      </c>
      <c r="I56" s="93"/>
      <c r="J56" s="11">
        <f>COUNTIF(J9:J52,"&gt;=70")</f>
        <v>33</v>
      </c>
      <c r="K56" s="17">
        <f>COUNTIF(K9:K52,"&gt;=70")</f>
        <v>32</v>
      </c>
      <c r="L56" s="17">
        <f t="shared" ref="L56:O56" si="7">COUNTIF(L9:L52,"&gt;=70")</f>
        <v>32</v>
      </c>
      <c r="M56" s="17">
        <f t="shared" si="7"/>
        <v>0</v>
      </c>
      <c r="N56" s="17">
        <f t="shared" si="7"/>
        <v>0</v>
      </c>
      <c r="O56" s="17">
        <f t="shared" si="7"/>
        <v>0</v>
      </c>
      <c r="P56" s="11">
        <f t="shared" ref="P56" si="8">COUNTIF(P9:P55,"&gt;=70")</f>
        <v>0</v>
      </c>
      <c r="Q56" s="15">
        <f t="shared" ref="Q56" si="9">COUNTIF(Q9:Q50,"&gt;=70")</f>
        <v>0</v>
      </c>
    </row>
    <row r="57" spans="2:17">
      <c r="C57" s="80"/>
      <c r="D57" s="80"/>
      <c r="E57" s="8"/>
      <c r="H57" s="94" t="s">
        <v>20</v>
      </c>
      <c r="I57" s="94"/>
      <c r="J57" s="12">
        <f>COUNTIF(J9:J52,"&lt;70")</f>
        <v>4</v>
      </c>
      <c r="K57" s="18">
        <f t="shared" ref="K57:O57" si="10">COUNTIF(K9:K52,"&lt;70")</f>
        <v>5</v>
      </c>
      <c r="L57" s="18">
        <f t="shared" si="10"/>
        <v>5</v>
      </c>
      <c r="M57" s="18">
        <f t="shared" si="10"/>
        <v>36</v>
      </c>
      <c r="N57" s="18">
        <f t="shared" si="10"/>
        <v>36</v>
      </c>
      <c r="O57" s="18">
        <f t="shared" si="10"/>
        <v>36</v>
      </c>
      <c r="P57" s="12">
        <f t="shared" ref="P57:Q57" si="11">COUNTIF(P9:P55,"&lt;70")</f>
        <v>36</v>
      </c>
      <c r="Q57" s="12">
        <f t="shared" si="11"/>
        <v>46</v>
      </c>
    </row>
    <row r="58" spans="2:17">
      <c r="C58" s="80"/>
      <c r="D58" s="80"/>
      <c r="E58" s="80"/>
      <c r="H58" s="94" t="s">
        <v>21</v>
      </c>
      <c r="I58" s="94"/>
      <c r="J58" s="12">
        <f>COUNT(J9:J52)</f>
        <v>37</v>
      </c>
      <c r="K58" s="18">
        <f t="shared" ref="K58:O58" si="12">COUNT(K9:K52)</f>
        <v>37</v>
      </c>
      <c r="L58" s="18">
        <f t="shared" si="12"/>
        <v>37</v>
      </c>
      <c r="M58" s="18">
        <f t="shared" si="12"/>
        <v>36</v>
      </c>
      <c r="N58" s="18">
        <f t="shared" si="12"/>
        <v>36</v>
      </c>
      <c r="O58" s="18">
        <f t="shared" si="12"/>
        <v>36</v>
      </c>
      <c r="P58" s="12">
        <f t="shared" ref="P58:Q58" si="13">COUNT(P9:P55)</f>
        <v>36</v>
      </c>
      <c r="Q58" s="12">
        <f t="shared" si="13"/>
        <v>46</v>
      </c>
    </row>
    <row r="59" spans="2:17">
      <c r="C59" s="80"/>
      <c r="D59" s="80"/>
      <c r="E59" s="1"/>
      <c r="H59" s="95" t="s">
        <v>16</v>
      </c>
      <c r="I59" s="95"/>
      <c r="J59" s="13">
        <f>J56/J58</f>
        <v>0.89189189189189189</v>
      </c>
      <c r="K59" s="14">
        <f t="shared" ref="K59:Q59" si="14">K56/K58</f>
        <v>0.86486486486486491</v>
      </c>
      <c r="L59" s="14">
        <f t="shared" si="14"/>
        <v>0.86486486486486491</v>
      </c>
      <c r="M59" s="14">
        <f t="shared" si="14"/>
        <v>0</v>
      </c>
      <c r="N59" s="14">
        <f t="shared" si="14"/>
        <v>0</v>
      </c>
      <c r="O59" s="14">
        <f t="shared" si="14"/>
        <v>0</v>
      </c>
      <c r="P59" s="14">
        <f t="shared" si="14"/>
        <v>0</v>
      </c>
      <c r="Q59" s="14">
        <f t="shared" si="14"/>
        <v>0</v>
      </c>
    </row>
    <row r="60" spans="2:17">
      <c r="C60" s="80"/>
      <c r="D60" s="80"/>
      <c r="E60" s="1"/>
      <c r="H60" s="95" t="s">
        <v>17</v>
      </c>
      <c r="I60" s="95"/>
      <c r="J60" s="13">
        <f>J57/J58</f>
        <v>0.10810810810810811</v>
      </c>
      <c r="K60" s="13">
        <f t="shared" ref="K60:Q60" si="15">K57/K58</f>
        <v>0.13513513513513514</v>
      </c>
      <c r="L60" s="14">
        <f t="shared" si="15"/>
        <v>0.13513513513513514</v>
      </c>
      <c r="M60" s="14">
        <f t="shared" si="15"/>
        <v>1</v>
      </c>
      <c r="N60" s="14">
        <f t="shared" si="15"/>
        <v>1</v>
      </c>
      <c r="O60" s="14">
        <f t="shared" si="15"/>
        <v>1</v>
      </c>
      <c r="P60" s="14">
        <f t="shared" si="15"/>
        <v>1</v>
      </c>
      <c r="Q60" s="14">
        <f t="shared" si="15"/>
        <v>1</v>
      </c>
    </row>
    <row r="61" spans="2:17">
      <c r="C61" s="80"/>
      <c r="D61" s="80"/>
      <c r="E61" s="8"/>
      <c r="J61" s="19">
        <f>COUNTIF(J9:J55,"&gt;=76")</f>
        <v>28</v>
      </c>
      <c r="K61" s="19">
        <f>COUNTIF(K9:K55,"&gt;=76.4")</f>
        <v>27</v>
      </c>
      <c r="L61" s="19">
        <f>COUNTIF(L9:L55,"&gt;=80")</f>
        <v>26</v>
      </c>
      <c r="M61" s="19">
        <f>COUNTIF(M9:M54,"&gt;=49")</f>
        <v>0</v>
      </c>
      <c r="N61" s="19">
        <f>COUNTIF(N9:N54,"&gt;=57")</f>
        <v>0</v>
      </c>
      <c r="O61" s="19">
        <f>COUNTIF(O9:O54,"&gt;=46")</f>
        <v>0</v>
      </c>
    </row>
    <row r="62" spans="2:17">
      <c r="C62" s="1"/>
      <c r="D62" s="1"/>
      <c r="E62" s="8"/>
      <c r="J62" s="20">
        <f>J61/J58</f>
        <v>0.7567567567567568</v>
      </c>
      <c r="K62" s="19">
        <f>K61/K58</f>
        <v>0.72972972972972971</v>
      </c>
      <c r="L62" s="20">
        <f>L61/L58</f>
        <v>0.70270270270270274</v>
      </c>
      <c r="M62" s="20">
        <f t="shared" ref="M62:O62" si="16">M61/M58</f>
        <v>0</v>
      </c>
      <c r="N62" s="20">
        <f t="shared" si="16"/>
        <v>0</v>
      </c>
      <c r="O62" s="20">
        <f t="shared" si="16"/>
        <v>0</v>
      </c>
    </row>
    <row r="63" spans="2:17">
      <c r="J63" s="96"/>
      <c r="K63" s="96"/>
      <c r="L63" s="96"/>
      <c r="M63" s="96"/>
      <c r="N63" s="96"/>
      <c r="O63" s="96"/>
      <c r="P63" s="96"/>
    </row>
    <row r="64" spans="2:17">
      <c r="J64" s="97" t="s">
        <v>18</v>
      </c>
      <c r="K64" s="97"/>
      <c r="L64" s="97"/>
      <c r="M64" s="97"/>
      <c r="N64" s="97"/>
      <c r="O64" s="97"/>
      <c r="P64" s="97"/>
    </row>
  </sheetData>
  <mergeCells count="69">
    <mergeCell ref="C60:D60"/>
    <mergeCell ref="H60:I60"/>
    <mergeCell ref="C61:D61"/>
    <mergeCell ref="J63:P63"/>
    <mergeCell ref="J64:P64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6:I26"/>
    <mergeCell ref="D23:I23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7" zoomScale="85" zoomScaleNormal="85" workbookViewId="0">
      <selection activeCell="V59" sqref="V5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>
      <c r="C4" t="s">
        <v>0</v>
      </c>
      <c r="D4" s="77" t="s">
        <v>61</v>
      </c>
      <c r="E4" s="77"/>
      <c r="F4" s="77"/>
      <c r="G4" s="77"/>
      <c r="I4" t="s">
        <v>1</v>
      </c>
      <c r="J4" s="101" t="s">
        <v>62</v>
      </c>
      <c r="K4" s="101"/>
      <c r="M4" t="s">
        <v>2</v>
      </c>
      <c r="N4" s="103">
        <v>45203</v>
      </c>
      <c r="O4" s="103"/>
      <c r="P4" s="103"/>
    </row>
    <row r="5" spans="2:18" ht="6.75" customHeight="1">
      <c r="D5" s="5"/>
      <c r="E5" s="5"/>
      <c r="F5" s="5"/>
      <c r="G5" s="5"/>
    </row>
    <row r="6" spans="2:18">
      <c r="C6" t="s">
        <v>3</v>
      </c>
      <c r="D6" s="78" t="s">
        <v>63</v>
      </c>
      <c r="E6" s="78"/>
      <c r="F6" s="78"/>
      <c r="G6" s="78"/>
      <c r="I6" s="80" t="s">
        <v>22</v>
      </c>
      <c r="J6" s="80"/>
      <c r="K6" s="81" t="s">
        <v>57</v>
      </c>
      <c r="L6" s="81"/>
      <c r="M6" s="81"/>
      <c r="N6" s="81"/>
      <c r="O6" s="81"/>
      <c r="P6" s="81"/>
    </row>
    <row r="7" spans="2:18" ht="11.25" customHeight="1"/>
    <row r="8" spans="2:18">
      <c r="B8" s="3" t="s">
        <v>4</v>
      </c>
      <c r="C8" s="3" t="s">
        <v>6</v>
      </c>
      <c r="D8" s="102" t="s">
        <v>5</v>
      </c>
      <c r="E8" s="102"/>
      <c r="F8" s="102"/>
      <c r="G8" s="102"/>
      <c r="H8" s="102"/>
      <c r="I8" s="10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>
      <c r="B9" s="6">
        <v>1</v>
      </c>
      <c r="C9" s="53" t="s">
        <v>180</v>
      </c>
      <c r="D9" s="98" t="s">
        <v>34</v>
      </c>
      <c r="E9" s="99"/>
      <c r="F9" s="99"/>
      <c r="G9" s="99"/>
      <c r="H9" s="99"/>
      <c r="I9" s="100"/>
      <c r="J9" s="25">
        <v>90</v>
      </c>
      <c r="K9" s="26">
        <v>95</v>
      </c>
      <c r="L9" s="26">
        <v>95</v>
      </c>
      <c r="M9" s="23">
        <v>0</v>
      </c>
      <c r="N9" s="23">
        <v>0</v>
      </c>
      <c r="O9" s="23">
        <v>0</v>
      </c>
      <c r="P9" s="4">
        <v>0</v>
      </c>
      <c r="Q9" s="10">
        <f>SUM(J9:P9)/7</f>
        <v>40</v>
      </c>
    </row>
    <row r="10" spans="2:18" ht="15.75">
      <c r="B10" s="6">
        <f>B9+1</f>
        <v>2</v>
      </c>
      <c r="C10" s="53" t="s">
        <v>181</v>
      </c>
      <c r="D10" s="98" t="s">
        <v>35</v>
      </c>
      <c r="E10" s="99"/>
      <c r="F10" s="99"/>
      <c r="G10" s="99"/>
      <c r="H10" s="99"/>
      <c r="I10" s="100"/>
      <c r="J10" s="25">
        <v>90</v>
      </c>
      <c r="K10" s="26">
        <v>95</v>
      </c>
      <c r="L10" s="26">
        <v>95</v>
      </c>
      <c r="M10" s="23">
        <v>0</v>
      </c>
      <c r="N10" s="23">
        <v>0</v>
      </c>
      <c r="O10" s="23">
        <v>0</v>
      </c>
      <c r="P10" s="23">
        <v>0</v>
      </c>
      <c r="Q10" s="10">
        <f t="shared" ref="Q10:Q46" si="0">SUM(J10:P10)/7</f>
        <v>40</v>
      </c>
    </row>
    <row r="11" spans="2:18" ht="15.75">
      <c r="B11" s="24">
        <f t="shared" ref="B11:B34" si="1">B10+1</f>
        <v>3</v>
      </c>
      <c r="C11" s="53" t="s">
        <v>182</v>
      </c>
      <c r="D11" s="98" t="s">
        <v>36</v>
      </c>
      <c r="E11" s="99"/>
      <c r="F11" s="99"/>
      <c r="G11" s="99"/>
      <c r="H11" s="99"/>
      <c r="I11" s="100"/>
      <c r="J11" s="25">
        <v>85</v>
      </c>
      <c r="K11" s="26">
        <v>90</v>
      </c>
      <c r="L11" s="26">
        <v>90</v>
      </c>
      <c r="M11" s="23">
        <v>0</v>
      </c>
      <c r="N11" s="23">
        <v>0</v>
      </c>
      <c r="O11" s="23">
        <v>0</v>
      </c>
      <c r="P11" s="23">
        <v>0</v>
      </c>
      <c r="Q11" s="10">
        <f t="shared" si="0"/>
        <v>37.857142857142854</v>
      </c>
    </row>
    <row r="12" spans="2:18" ht="15.75">
      <c r="B12" s="24">
        <f t="shared" si="1"/>
        <v>4</v>
      </c>
      <c r="C12" s="53" t="s">
        <v>183</v>
      </c>
      <c r="D12" s="98" t="s">
        <v>37</v>
      </c>
      <c r="E12" s="99"/>
      <c r="F12" s="99"/>
      <c r="G12" s="99"/>
      <c r="H12" s="99"/>
      <c r="I12" s="100"/>
      <c r="J12" s="25">
        <v>90</v>
      </c>
      <c r="K12" s="26">
        <v>95</v>
      </c>
      <c r="L12" s="26">
        <v>95</v>
      </c>
      <c r="M12" s="23">
        <v>0</v>
      </c>
      <c r="N12" s="23">
        <v>0</v>
      </c>
      <c r="O12" s="23">
        <v>0</v>
      </c>
      <c r="P12" s="23">
        <v>0</v>
      </c>
      <c r="Q12" s="10">
        <f t="shared" si="0"/>
        <v>40</v>
      </c>
    </row>
    <row r="13" spans="2:18" ht="15.75">
      <c r="B13" s="24">
        <f t="shared" si="1"/>
        <v>5</v>
      </c>
      <c r="C13" s="53" t="s">
        <v>184</v>
      </c>
      <c r="D13" s="98" t="s">
        <v>38</v>
      </c>
      <c r="E13" s="99"/>
      <c r="F13" s="99"/>
      <c r="G13" s="99"/>
      <c r="H13" s="99"/>
      <c r="I13" s="100"/>
      <c r="J13" s="25">
        <v>95</v>
      </c>
      <c r="K13" s="26">
        <v>95</v>
      </c>
      <c r="L13" s="26">
        <v>95</v>
      </c>
      <c r="M13" s="23">
        <v>0</v>
      </c>
      <c r="N13" s="23">
        <v>0</v>
      </c>
      <c r="O13" s="23">
        <v>0</v>
      </c>
      <c r="P13" s="33">
        <v>0</v>
      </c>
      <c r="Q13" s="10">
        <f t="shared" si="0"/>
        <v>40.714285714285715</v>
      </c>
    </row>
    <row r="14" spans="2:18" ht="15.75">
      <c r="B14" s="24">
        <f t="shared" si="1"/>
        <v>6</v>
      </c>
      <c r="C14" s="53" t="s">
        <v>185</v>
      </c>
      <c r="D14" s="98" t="s">
        <v>39</v>
      </c>
      <c r="E14" s="99"/>
      <c r="F14" s="99"/>
      <c r="G14" s="99"/>
      <c r="H14" s="99"/>
      <c r="I14" s="100"/>
      <c r="J14" s="25">
        <v>95</v>
      </c>
      <c r="K14" s="26">
        <v>95</v>
      </c>
      <c r="L14" s="26">
        <v>95</v>
      </c>
      <c r="M14" s="33">
        <v>0</v>
      </c>
      <c r="N14" s="33">
        <v>0</v>
      </c>
      <c r="O14" s="33">
        <v>0</v>
      </c>
      <c r="P14" s="33">
        <v>0</v>
      </c>
      <c r="Q14" s="10">
        <f t="shared" si="0"/>
        <v>40.714285714285715</v>
      </c>
    </row>
    <row r="15" spans="2:18" ht="15.75">
      <c r="B15" s="24">
        <f t="shared" si="1"/>
        <v>7</v>
      </c>
      <c r="C15" s="53" t="s">
        <v>186</v>
      </c>
      <c r="D15" s="98" t="s">
        <v>58</v>
      </c>
      <c r="E15" s="99"/>
      <c r="F15" s="99"/>
      <c r="G15" s="99"/>
      <c r="H15" s="99"/>
      <c r="I15" s="100"/>
      <c r="J15" s="25">
        <v>70</v>
      </c>
      <c r="K15" s="26">
        <v>70</v>
      </c>
      <c r="L15" s="26">
        <v>80</v>
      </c>
      <c r="M15" s="23">
        <v>0</v>
      </c>
      <c r="N15" s="23">
        <v>0</v>
      </c>
      <c r="O15" s="23">
        <v>0</v>
      </c>
      <c r="P15" s="23">
        <v>0</v>
      </c>
      <c r="Q15" s="10">
        <f t="shared" si="0"/>
        <v>31.428571428571427</v>
      </c>
    </row>
    <row r="16" spans="2:18" ht="15.75">
      <c r="B16" s="24">
        <f t="shared" si="1"/>
        <v>8</v>
      </c>
      <c r="C16" s="53" t="s">
        <v>187</v>
      </c>
      <c r="D16" s="98" t="s">
        <v>40</v>
      </c>
      <c r="E16" s="99"/>
      <c r="F16" s="99"/>
      <c r="G16" s="99"/>
      <c r="H16" s="99"/>
      <c r="I16" s="100"/>
      <c r="J16" s="25">
        <v>95</v>
      </c>
      <c r="K16" s="26">
        <v>95</v>
      </c>
      <c r="L16" s="26">
        <v>95</v>
      </c>
      <c r="M16" s="23">
        <v>0</v>
      </c>
      <c r="N16" s="23">
        <v>0</v>
      </c>
      <c r="O16" s="23">
        <v>0</v>
      </c>
      <c r="P16" s="23">
        <v>0</v>
      </c>
      <c r="Q16" s="10">
        <f t="shared" si="0"/>
        <v>40.714285714285715</v>
      </c>
    </row>
    <row r="17" spans="2:17" ht="15.75">
      <c r="B17" s="24">
        <f t="shared" si="1"/>
        <v>9</v>
      </c>
      <c r="C17" s="53" t="s">
        <v>188</v>
      </c>
      <c r="D17" s="98" t="s">
        <v>41</v>
      </c>
      <c r="E17" s="99"/>
      <c r="F17" s="99"/>
      <c r="G17" s="99"/>
      <c r="H17" s="99"/>
      <c r="I17" s="100"/>
      <c r="J17" s="25">
        <v>85</v>
      </c>
      <c r="K17" s="26">
        <v>90</v>
      </c>
      <c r="L17" s="26">
        <v>90</v>
      </c>
      <c r="M17" s="23">
        <v>0</v>
      </c>
      <c r="N17" s="23">
        <v>0</v>
      </c>
      <c r="O17" s="23">
        <v>0</v>
      </c>
      <c r="P17" s="23">
        <v>0</v>
      </c>
      <c r="Q17" s="10">
        <f t="shared" si="0"/>
        <v>37.857142857142854</v>
      </c>
    </row>
    <row r="18" spans="2:17" ht="15.75">
      <c r="B18" s="24">
        <f t="shared" si="1"/>
        <v>10</v>
      </c>
      <c r="C18" s="53" t="s">
        <v>189</v>
      </c>
      <c r="D18" s="98" t="s">
        <v>42</v>
      </c>
      <c r="E18" s="99"/>
      <c r="F18" s="99"/>
      <c r="G18" s="99"/>
      <c r="H18" s="99"/>
      <c r="I18" s="100"/>
      <c r="J18" s="25">
        <v>95</v>
      </c>
      <c r="K18" s="26">
        <v>95</v>
      </c>
      <c r="L18" s="26">
        <v>95</v>
      </c>
      <c r="M18" s="23">
        <v>0</v>
      </c>
      <c r="N18" s="23">
        <v>0</v>
      </c>
      <c r="O18" s="23">
        <v>0</v>
      </c>
      <c r="P18" s="23">
        <v>0</v>
      </c>
      <c r="Q18" s="10">
        <f t="shared" si="0"/>
        <v>40.714285714285715</v>
      </c>
    </row>
    <row r="19" spans="2:17" ht="15.75">
      <c r="B19" s="24">
        <f t="shared" si="1"/>
        <v>11</v>
      </c>
      <c r="C19" s="53" t="s">
        <v>190</v>
      </c>
      <c r="D19" s="98" t="s">
        <v>43</v>
      </c>
      <c r="E19" s="99"/>
      <c r="F19" s="99"/>
      <c r="G19" s="99"/>
      <c r="H19" s="99"/>
      <c r="I19" s="100"/>
      <c r="J19" s="25">
        <v>95</v>
      </c>
      <c r="K19" s="26">
        <v>90</v>
      </c>
      <c r="L19" s="26">
        <v>90</v>
      </c>
      <c r="M19" s="23">
        <v>0</v>
      </c>
      <c r="N19" s="23">
        <v>0</v>
      </c>
      <c r="O19" s="23">
        <v>0</v>
      </c>
      <c r="P19" s="23">
        <v>0</v>
      </c>
      <c r="Q19" s="10">
        <f t="shared" si="0"/>
        <v>39.285714285714285</v>
      </c>
    </row>
    <row r="20" spans="2:17" ht="15.75">
      <c r="B20" s="24">
        <f t="shared" si="1"/>
        <v>12</v>
      </c>
      <c r="C20" s="53" t="s">
        <v>191</v>
      </c>
      <c r="D20" s="98" t="s">
        <v>44</v>
      </c>
      <c r="E20" s="99"/>
      <c r="F20" s="99"/>
      <c r="G20" s="99"/>
      <c r="H20" s="99"/>
      <c r="I20" s="100"/>
      <c r="J20" s="25">
        <v>70</v>
      </c>
      <c r="K20" s="26">
        <v>70</v>
      </c>
      <c r="L20" s="26">
        <v>70</v>
      </c>
      <c r="M20" s="23">
        <v>0</v>
      </c>
      <c r="N20" s="23">
        <v>0</v>
      </c>
      <c r="O20" s="23">
        <v>0</v>
      </c>
      <c r="P20" s="23">
        <v>0</v>
      </c>
      <c r="Q20" s="10">
        <f t="shared" si="0"/>
        <v>30</v>
      </c>
    </row>
    <row r="21" spans="2:17" ht="15.75">
      <c r="B21" s="24">
        <f t="shared" si="1"/>
        <v>13</v>
      </c>
      <c r="C21" s="53" t="s">
        <v>192</v>
      </c>
      <c r="D21" s="98" t="s">
        <v>45</v>
      </c>
      <c r="E21" s="99"/>
      <c r="F21" s="99"/>
      <c r="G21" s="99"/>
      <c r="H21" s="99"/>
      <c r="I21" s="100"/>
      <c r="J21" s="25">
        <v>90</v>
      </c>
      <c r="K21" s="26">
        <v>95</v>
      </c>
      <c r="L21" s="26">
        <v>95</v>
      </c>
      <c r="M21" s="23">
        <v>0</v>
      </c>
      <c r="N21" s="23">
        <v>0</v>
      </c>
      <c r="O21" s="23">
        <v>0</v>
      </c>
      <c r="P21" s="23">
        <v>0</v>
      </c>
      <c r="Q21" s="10">
        <f t="shared" si="0"/>
        <v>40</v>
      </c>
    </row>
    <row r="22" spans="2:17" ht="15.75">
      <c r="B22" s="24">
        <f t="shared" si="1"/>
        <v>14</v>
      </c>
      <c r="C22" s="53" t="s">
        <v>193</v>
      </c>
      <c r="D22" s="98" t="s">
        <v>46</v>
      </c>
      <c r="E22" s="99"/>
      <c r="F22" s="99"/>
      <c r="G22" s="99"/>
      <c r="H22" s="99"/>
      <c r="I22" s="100"/>
      <c r="J22" s="25">
        <v>95</v>
      </c>
      <c r="K22" s="26">
        <v>90</v>
      </c>
      <c r="L22" s="26">
        <v>90</v>
      </c>
      <c r="M22" s="23">
        <v>0</v>
      </c>
      <c r="N22" s="23">
        <v>0</v>
      </c>
      <c r="O22" s="23">
        <v>0</v>
      </c>
      <c r="P22" s="23">
        <v>0</v>
      </c>
      <c r="Q22" s="10">
        <f t="shared" si="0"/>
        <v>39.285714285714285</v>
      </c>
    </row>
    <row r="23" spans="2:17" ht="15.75">
      <c r="B23" s="24">
        <f t="shared" si="1"/>
        <v>15</v>
      </c>
      <c r="C23" s="53" t="s">
        <v>194</v>
      </c>
      <c r="D23" s="98" t="s">
        <v>47</v>
      </c>
      <c r="E23" s="99"/>
      <c r="F23" s="99"/>
      <c r="G23" s="99"/>
      <c r="H23" s="99"/>
      <c r="I23" s="100"/>
      <c r="J23" s="25">
        <v>85</v>
      </c>
      <c r="K23" s="26">
        <v>90</v>
      </c>
      <c r="L23" s="26">
        <v>90</v>
      </c>
      <c r="M23" s="23">
        <v>0</v>
      </c>
      <c r="N23" s="23">
        <v>0</v>
      </c>
      <c r="O23" s="23">
        <v>0</v>
      </c>
      <c r="P23" s="23">
        <v>0</v>
      </c>
      <c r="Q23" s="10">
        <f t="shared" si="0"/>
        <v>37.857142857142854</v>
      </c>
    </row>
    <row r="24" spans="2:17" ht="15.75">
      <c r="B24" s="24">
        <f t="shared" si="1"/>
        <v>16</v>
      </c>
      <c r="C24" s="53" t="s">
        <v>195</v>
      </c>
      <c r="D24" s="98" t="s">
        <v>48</v>
      </c>
      <c r="E24" s="99"/>
      <c r="F24" s="99"/>
      <c r="G24" s="99"/>
      <c r="H24" s="99"/>
      <c r="I24" s="100"/>
      <c r="J24" s="25">
        <v>90</v>
      </c>
      <c r="K24" s="26">
        <v>90</v>
      </c>
      <c r="L24" s="26">
        <v>90</v>
      </c>
      <c r="M24" s="23">
        <v>0</v>
      </c>
      <c r="N24" s="23">
        <v>0</v>
      </c>
      <c r="O24" s="23">
        <v>0</v>
      </c>
      <c r="P24" s="23">
        <v>0</v>
      </c>
      <c r="Q24" s="10">
        <f t="shared" si="0"/>
        <v>38.571428571428569</v>
      </c>
    </row>
    <row r="25" spans="2:17" ht="15.75">
      <c r="B25" s="24">
        <f t="shared" si="1"/>
        <v>17</v>
      </c>
      <c r="C25" s="53" t="s">
        <v>196</v>
      </c>
      <c r="D25" s="98" t="s">
        <v>49</v>
      </c>
      <c r="E25" s="99"/>
      <c r="F25" s="99"/>
      <c r="G25" s="99"/>
      <c r="H25" s="99"/>
      <c r="I25" s="100"/>
      <c r="J25" s="25">
        <v>95</v>
      </c>
      <c r="K25" s="26">
        <v>95</v>
      </c>
      <c r="L25" s="26">
        <v>95</v>
      </c>
      <c r="M25" s="23">
        <v>0</v>
      </c>
      <c r="N25" s="23">
        <v>0</v>
      </c>
      <c r="O25" s="23">
        <v>0</v>
      </c>
      <c r="P25" s="23">
        <v>0</v>
      </c>
      <c r="Q25" s="10">
        <f t="shared" ref="Q25:Q33" si="2">SUM(J25:P25)/7</f>
        <v>40.714285714285715</v>
      </c>
    </row>
    <row r="26" spans="2:17" ht="15.75">
      <c r="B26" s="24">
        <f t="shared" si="1"/>
        <v>18</v>
      </c>
      <c r="C26" s="53" t="s">
        <v>197</v>
      </c>
      <c r="D26" s="98" t="s">
        <v>59</v>
      </c>
      <c r="E26" s="99"/>
      <c r="F26" s="99"/>
      <c r="G26" s="99"/>
      <c r="H26" s="99"/>
      <c r="I26" s="100"/>
      <c r="J26" s="25">
        <v>90</v>
      </c>
      <c r="K26" s="26">
        <v>70</v>
      </c>
      <c r="L26" s="26">
        <v>75</v>
      </c>
      <c r="M26" s="33">
        <v>0</v>
      </c>
      <c r="N26" s="33">
        <v>0</v>
      </c>
      <c r="O26" s="33">
        <v>0</v>
      </c>
      <c r="P26" s="33">
        <v>0</v>
      </c>
      <c r="Q26" s="10"/>
    </row>
    <row r="27" spans="2:17" ht="15.75">
      <c r="B27" s="24">
        <f t="shared" si="1"/>
        <v>19</v>
      </c>
      <c r="C27" s="53" t="s">
        <v>198</v>
      </c>
      <c r="D27" s="98" t="s">
        <v>50</v>
      </c>
      <c r="E27" s="99"/>
      <c r="F27" s="99"/>
      <c r="G27" s="99"/>
      <c r="H27" s="99"/>
      <c r="I27" s="100"/>
      <c r="J27" s="25">
        <v>95</v>
      </c>
      <c r="K27" s="26">
        <v>95</v>
      </c>
      <c r="L27" s="26">
        <v>95</v>
      </c>
      <c r="M27" s="23">
        <v>0</v>
      </c>
      <c r="N27" s="23">
        <v>0</v>
      </c>
      <c r="O27" s="23">
        <v>0</v>
      </c>
      <c r="P27" s="23">
        <v>0</v>
      </c>
      <c r="Q27" s="10">
        <f t="shared" si="2"/>
        <v>40.714285714285715</v>
      </c>
    </row>
    <row r="28" spans="2:17" ht="15.75">
      <c r="B28" s="24">
        <f t="shared" si="1"/>
        <v>20</v>
      </c>
      <c r="C28" s="53" t="s">
        <v>199</v>
      </c>
      <c r="D28" s="98" t="s">
        <v>51</v>
      </c>
      <c r="E28" s="99"/>
      <c r="F28" s="99"/>
      <c r="G28" s="99"/>
      <c r="H28" s="99"/>
      <c r="I28" s="100"/>
      <c r="J28" s="25">
        <v>70</v>
      </c>
      <c r="K28" s="26">
        <v>95</v>
      </c>
      <c r="L28" s="26">
        <v>95</v>
      </c>
      <c r="M28" s="23">
        <v>0</v>
      </c>
      <c r="N28" s="23">
        <v>0</v>
      </c>
      <c r="O28" s="23">
        <v>0</v>
      </c>
      <c r="P28" s="23">
        <v>0</v>
      </c>
      <c r="Q28" s="10">
        <f t="shared" si="2"/>
        <v>37.142857142857146</v>
      </c>
    </row>
    <row r="29" spans="2:17" ht="15.75">
      <c r="B29" s="27">
        <f t="shared" si="1"/>
        <v>21</v>
      </c>
      <c r="C29" s="53" t="s">
        <v>200</v>
      </c>
      <c r="D29" s="98" t="s">
        <v>52</v>
      </c>
      <c r="E29" s="99"/>
      <c r="F29" s="99"/>
      <c r="G29" s="99"/>
      <c r="H29" s="99"/>
      <c r="I29" s="100"/>
      <c r="J29" s="25">
        <v>95</v>
      </c>
      <c r="K29" s="26">
        <v>95</v>
      </c>
      <c r="L29" s="26">
        <v>95</v>
      </c>
      <c r="M29" s="23">
        <v>0</v>
      </c>
      <c r="N29" s="23">
        <v>0</v>
      </c>
      <c r="O29" s="23">
        <v>0</v>
      </c>
      <c r="P29" s="23">
        <v>0</v>
      </c>
      <c r="Q29" s="10">
        <f t="shared" si="2"/>
        <v>40.714285714285715</v>
      </c>
    </row>
    <row r="30" spans="2:17" ht="15.75">
      <c r="B30" s="27">
        <f t="shared" si="1"/>
        <v>22</v>
      </c>
      <c r="C30" s="53" t="s">
        <v>201</v>
      </c>
      <c r="D30" s="98" t="s">
        <v>53</v>
      </c>
      <c r="E30" s="99"/>
      <c r="F30" s="99"/>
      <c r="G30" s="99"/>
      <c r="H30" s="99"/>
      <c r="I30" s="100"/>
      <c r="J30" s="25">
        <v>95</v>
      </c>
      <c r="K30" s="26">
        <v>95</v>
      </c>
      <c r="L30" s="26">
        <v>95</v>
      </c>
      <c r="M30" s="23">
        <v>0</v>
      </c>
      <c r="N30" s="23">
        <v>0</v>
      </c>
      <c r="O30" s="23">
        <v>0</v>
      </c>
      <c r="P30" s="23">
        <v>0</v>
      </c>
      <c r="Q30" s="10">
        <f t="shared" si="2"/>
        <v>40.714285714285715</v>
      </c>
    </row>
    <row r="31" spans="2:17" ht="15.75">
      <c r="B31" s="27">
        <f t="shared" si="1"/>
        <v>23</v>
      </c>
      <c r="C31" s="53" t="s">
        <v>202</v>
      </c>
      <c r="D31" s="98" t="s">
        <v>54</v>
      </c>
      <c r="E31" s="99"/>
      <c r="F31" s="99"/>
      <c r="G31" s="99"/>
      <c r="H31" s="99"/>
      <c r="I31" s="100"/>
      <c r="J31" s="25">
        <v>90</v>
      </c>
      <c r="K31" s="26">
        <v>100</v>
      </c>
      <c r="L31" s="26">
        <v>95</v>
      </c>
      <c r="M31" s="23">
        <v>0</v>
      </c>
      <c r="N31" s="23">
        <v>0</v>
      </c>
      <c r="O31" s="23">
        <v>0</v>
      </c>
      <c r="P31" s="23">
        <v>0</v>
      </c>
      <c r="Q31" s="10">
        <f t="shared" si="2"/>
        <v>40.714285714285715</v>
      </c>
    </row>
    <row r="32" spans="2:17" ht="15.75">
      <c r="B32" s="27">
        <f t="shared" si="1"/>
        <v>24</v>
      </c>
      <c r="C32" s="53" t="s">
        <v>203</v>
      </c>
      <c r="D32" s="98" t="s">
        <v>55</v>
      </c>
      <c r="E32" s="99"/>
      <c r="F32" s="99"/>
      <c r="G32" s="99"/>
      <c r="H32" s="99"/>
      <c r="I32" s="100"/>
      <c r="J32" s="25">
        <v>85</v>
      </c>
      <c r="K32" s="26">
        <v>90</v>
      </c>
      <c r="L32" s="26">
        <v>90</v>
      </c>
      <c r="M32" s="23">
        <v>0</v>
      </c>
      <c r="N32" s="23">
        <v>0</v>
      </c>
      <c r="O32" s="23">
        <v>0</v>
      </c>
      <c r="P32" s="23">
        <v>0</v>
      </c>
      <c r="Q32" s="10">
        <f t="shared" si="2"/>
        <v>37.857142857142854</v>
      </c>
    </row>
    <row r="33" spans="2:17" ht="15.75">
      <c r="B33" s="27">
        <f t="shared" si="1"/>
        <v>25</v>
      </c>
      <c r="C33" s="53" t="s">
        <v>204</v>
      </c>
      <c r="D33" s="98" t="s">
        <v>56</v>
      </c>
      <c r="E33" s="99"/>
      <c r="F33" s="99"/>
      <c r="G33" s="99"/>
      <c r="H33" s="99"/>
      <c r="I33" s="100"/>
      <c r="J33" s="25">
        <v>75</v>
      </c>
      <c r="K33" s="26">
        <v>90</v>
      </c>
      <c r="L33" s="26">
        <v>90</v>
      </c>
      <c r="M33" s="23">
        <v>0</v>
      </c>
      <c r="N33" s="23">
        <v>0</v>
      </c>
      <c r="O33" s="23">
        <v>0</v>
      </c>
      <c r="P33" s="23">
        <v>0</v>
      </c>
      <c r="Q33" s="10">
        <f t="shared" si="2"/>
        <v>36.428571428571431</v>
      </c>
    </row>
    <row r="34" spans="2:17" ht="15.75">
      <c r="B34" s="27">
        <f t="shared" si="1"/>
        <v>26</v>
      </c>
      <c r="C34" s="53" t="s">
        <v>205</v>
      </c>
      <c r="D34" s="104" t="s">
        <v>64</v>
      </c>
      <c r="E34" s="104"/>
      <c r="F34" s="104"/>
      <c r="G34" s="104"/>
      <c r="H34" s="104"/>
      <c r="I34" s="104"/>
      <c r="J34" s="25">
        <v>70</v>
      </c>
      <c r="K34" s="37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0">
        <f t="shared" si="0"/>
        <v>10</v>
      </c>
    </row>
    <row r="35" spans="2:17">
      <c r="B35" s="6">
        <f t="shared" ref="B35:B50" si="3">B34+1</f>
        <v>27</v>
      </c>
      <c r="C35" s="6"/>
      <c r="D35" s="86"/>
      <c r="E35" s="86"/>
      <c r="F35" s="86"/>
      <c r="G35" s="86"/>
      <c r="H35" s="86"/>
      <c r="I35" s="8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3"/>
        <v>28</v>
      </c>
      <c r="C36" s="6"/>
      <c r="D36" s="86"/>
      <c r="E36" s="86"/>
      <c r="F36" s="86"/>
      <c r="G36" s="86"/>
      <c r="H36" s="86"/>
      <c r="I36" s="8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3"/>
        <v>29</v>
      </c>
      <c r="C37" s="6"/>
      <c r="D37" s="86"/>
      <c r="E37" s="86"/>
      <c r="F37" s="86"/>
      <c r="G37" s="86"/>
      <c r="H37" s="86"/>
      <c r="I37" s="8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3"/>
        <v>30</v>
      </c>
      <c r="C38" s="6"/>
      <c r="D38" s="86"/>
      <c r="E38" s="86"/>
      <c r="F38" s="86"/>
      <c r="G38" s="86"/>
      <c r="H38" s="86"/>
      <c r="I38" s="8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3"/>
        <v>31</v>
      </c>
      <c r="C39" s="6"/>
      <c r="D39" s="86"/>
      <c r="E39" s="86"/>
      <c r="F39" s="86"/>
      <c r="G39" s="86"/>
      <c r="H39" s="86"/>
      <c r="I39" s="8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3"/>
        <v>32</v>
      </c>
      <c r="C40" s="6"/>
      <c r="D40" s="86"/>
      <c r="E40" s="86"/>
      <c r="F40" s="86"/>
      <c r="G40" s="86"/>
      <c r="H40" s="86"/>
      <c r="I40" s="8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3"/>
        <v>33</v>
      </c>
      <c r="C41" s="6"/>
      <c r="D41" s="86"/>
      <c r="E41" s="86"/>
      <c r="F41" s="86"/>
      <c r="G41" s="86"/>
      <c r="H41" s="86"/>
      <c r="I41" s="8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3"/>
        <v>34</v>
      </c>
      <c r="C42" s="6"/>
      <c r="D42" s="86"/>
      <c r="E42" s="86"/>
      <c r="F42" s="86"/>
      <c r="G42" s="86"/>
      <c r="H42" s="86"/>
      <c r="I42" s="8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3"/>
        <v>35</v>
      </c>
      <c r="C43" s="7"/>
      <c r="D43" s="86"/>
      <c r="E43" s="86"/>
      <c r="F43" s="86"/>
      <c r="G43" s="86"/>
      <c r="H43" s="86"/>
      <c r="I43" s="8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3"/>
        <v>36</v>
      </c>
      <c r="C44" s="7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3"/>
        <v>37</v>
      </c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3"/>
        <v>38</v>
      </c>
      <c r="C46" s="7"/>
      <c r="D46" s="86"/>
      <c r="E46" s="86"/>
      <c r="F46" s="86"/>
      <c r="G46" s="86"/>
      <c r="H46" s="86"/>
      <c r="I46" s="8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3"/>
        <v>39</v>
      </c>
      <c r="C47" s="7"/>
      <c r="D47" s="86"/>
      <c r="E47" s="86"/>
      <c r="F47" s="86"/>
      <c r="G47" s="86"/>
      <c r="H47" s="86"/>
      <c r="I47" s="86"/>
      <c r="J47" s="4"/>
      <c r="K47" s="4"/>
      <c r="L47" s="4"/>
      <c r="M47" s="4"/>
      <c r="N47" s="4"/>
      <c r="O47" s="4"/>
      <c r="P47" s="4"/>
      <c r="Q47" s="10">
        <f t="shared" ref="Q47:Q51" si="4">SUM(J47:P47)/7</f>
        <v>0</v>
      </c>
    </row>
    <row r="48" spans="2:17">
      <c r="B48" s="6">
        <f t="shared" si="3"/>
        <v>40</v>
      </c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0">
        <f t="shared" si="4"/>
        <v>0</v>
      </c>
    </row>
    <row r="49" spans="2:17">
      <c r="B49" s="6">
        <f t="shared" si="3"/>
        <v>41</v>
      </c>
      <c r="C49" s="7"/>
      <c r="D49" s="86"/>
      <c r="E49" s="86"/>
      <c r="F49" s="86"/>
      <c r="G49" s="86"/>
      <c r="H49" s="86"/>
      <c r="I49" s="86"/>
      <c r="J49" s="4"/>
      <c r="K49" s="4"/>
      <c r="L49" s="4"/>
      <c r="M49" s="4"/>
      <c r="N49" s="4"/>
      <c r="O49" s="4"/>
      <c r="P49" s="4"/>
      <c r="Q49" s="10">
        <f t="shared" si="4"/>
        <v>0</v>
      </c>
    </row>
    <row r="50" spans="2:17">
      <c r="B50" s="6">
        <f t="shared" si="3"/>
        <v>42</v>
      </c>
      <c r="C50" s="7"/>
      <c r="D50" s="86"/>
      <c r="E50" s="86"/>
      <c r="F50" s="86"/>
      <c r="G50" s="86"/>
      <c r="H50" s="86"/>
      <c r="I50" s="86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>
      <c r="B51" s="6">
        <f t="shared" ref="B51" si="5">B50+1</f>
        <v>43</v>
      </c>
      <c r="C51" s="3"/>
      <c r="D51" s="90"/>
      <c r="E51" s="91"/>
      <c r="F51" s="91"/>
      <c r="G51" s="91"/>
      <c r="H51" s="91"/>
      <c r="I51" s="92"/>
      <c r="J51" s="21">
        <f>AVERAGE(J9:J34)</f>
        <v>87.5</v>
      </c>
      <c r="K51" s="21">
        <f>AVERAGE(K9:K34)</f>
        <v>87.115384615384613</v>
      </c>
      <c r="L51" s="21">
        <f>SUM(L9:L33)/27</f>
        <v>84.259259259259252</v>
      </c>
      <c r="M51" s="21">
        <f>SUM(M9:M33)/27</f>
        <v>0</v>
      </c>
      <c r="N51" s="21">
        <f>SUM(N9:N33)/27</f>
        <v>0</v>
      </c>
      <c r="O51" s="21">
        <f>SUM(O9:O33)/27</f>
        <v>0</v>
      </c>
      <c r="P51" s="3"/>
      <c r="Q51" s="10">
        <f t="shared" si="4"/>
        <v>36.98209198209198</v>
      </c>
    </row>
    <row r="52" spans="2:17">
      <c r="C52" s="80"/>
      <c r="D52" s="80"/>
      <c r="E52" s="1"/>
      <c r="H52" s="93" t="s">
        <v>19</v>
      </c>
      <c r="I52" s="93"/>
      <c r="J52" s="11">
        <f t="shared" ref="J52:O52" si="6">COUNTIF(J9:J48,"&gt;=70")</f>
        <v>26</v>
      </c>
      <c r="K52" s="17">
        <f>COUNTIF(K9:K48,"&gt;=70")</f>
        <v>25</v>
      </c>
      <c r="L52" s="17">
        <f t="shared" si="6"/>
        <v>25</v>
      </c>
      <c r="M52" s="17">
        <f t="shared" si="6"/>
        <v>0</v>
      </c>
      <c r="N52" s="17">
        <f t="shared" si="6"/>
        <v>0</v>
      </c>
      <c r="O52" s="17">
        <f t="shared" si="6"/>
        <v>0</v>
      </c>
      <c r="P52" s="11">
        <f>COUNTIF(P9:P51,"&gt;=70")</f>
        <v>0</v>
      </c>
      <c r="Q52" s="15">
        <f>COUNTIF(Q9:Q46,"&gt;=70")</f>
        <v>0</v>
      </c>
    </row>
    <row r="53" spans="2:17">
      <c r="C53" s="80"/>
      <c r="D53" s="80"/>
      <c r="E53" s="8"/>
      <c r="H53" s="94" t="s">
        <v>20</v>
      </c>
      <c r="I53" s="94"/>
      <c r="J53" s="12">
        <f t="shared" ref="J53:O53" si="7">COUNTIF(J9:J49,"&lt;70")</f>
        <v>0</v>
      </c>
      <c r="K53" s="18">
        <f>COUNTIF(K9:K49,"&lt;70")</f>
        <v>1</v>
      </c>
      <c r="L53" s="18">
        <f t="shared" si="7"/>
        <v>1</v>
      </c>
      <c r="M53" s="18">
        <f t="shared" si="7"/>
        <v>26</v>
      </c>
      <c r="N53" s="18">
        <f t="shared" si="7"/>
        <v>26</v>
      </c>
      <c r="O53" s="18">
        <f t="shared" si="7"/>
        <v>26</v>
      </c>
      <c r="P53" s="12">
        <f>COUNTIF(P9:P51,"&lt;70")</f>
        <v>26</v>
      </c>
      <c r="Q53" s="12">
        <f>COUNTIF(Q9:Q51,"&lt;70")</f>
        <v>42</v>
      </c>
    </row>
    <row r="54" spans="2:17">
      <c r="C54" s="80"/>
      <c r="D54" s="80"/>
      <c r="E54" s="80"/>
      <c r="H54" s="94" t="s">
        <v>21</v>
      </c>
      <c r="I54" s="94"/>
      <c r="J54" s="12">
        <f t="shared" ref="J54:O54" si="8">COUNT(J9:J48)</f>
        <v>26</v>
      </c>
      <c r="K54" s="18">
        <f t="shared" si="8"/>
        <v>26</v>
      </c>
      <c r="L54" s="18">
        <f t="shared" si="8"/>
        <v>26</v>
      </c>
      <c r="M54" s="18">
        <f t="shared" si="8"/>
        <v>26</v>
      </c>
      <c r="N54" s="18">
        <f t="shared" si="8"/>
        <v>26</v>
      </c>
      <c r="O54" s="18">
        <f t="shared" si="8"/>
        <v>26</v>
      </c>
      <c r="P54" s="12">
        <f>COUNT(P9:P51)</f>
        <v>26</v>
      </c>
      <c r="Q54" s="12">
        <f>COUNT(Q9:Q51)</f>
        <v>42</v>
      </c>
    </row>
    <row r="55" spans="2:17">
      <c r="C55" s="80"/>
      <c r="D55" s="80"/>
      <c r="E55" s="1"/>
      <c r="H55" s="95" t="s">
        <v>16</v>
      </c>
      <c r="I55" s="95"/>
      <c r="J55" s="13">
        <f>J52/J54</f>
        <v>1</v>
      </c>
      <c r="K55" s="14">
        <f t="shared" ref="K55:Q55" si="9">K52/K54</f>
        <v>0.96153846153846156</v>
      </c>
      <c r="L55" s="14">
        <f t="shared" si="9"/>
        <v>0.96153846153846156</v>
      </c>
      <c r="M55" s="14">
        <f t="shared" si="9"/>
        <v>0</v>
      </c>
      <c r="N55" s="14">
        <f t="shared" si="9"/>
        <v>0</v>
      </c>
      <c r="O55" s="14">
        <f t="shared" si="9"/>
        <v>0</v>
      </c>
      <c r="P55" s="14">
        <f t="shared" si="9"/>
        <v>0</v>
      </c>
      <c r="Q55" s="14">
        <f t="shared" si="9"/>
        <v>0</v>
      </c>
    </row>
    <row r="56" spans="2:17">
      <c r="C56" s="80"/>
      <c r="D56" s="80"/>
      <c r="E56" s="1"/>
      <c r="H56" s="95" t="s">
        <v>17</v>
      </c>
      <c r="I56" s="95"/>
      <c r="J56" s="13">
        <f>J53/J54</f>
        <v>0</v>
      </c>
      <c r="K56" s="13">
        <f t="shared" ref="K56:Q56" si="10">K53/K54</f>
        <v>3.8461538461538464E-2</v>
      </c>
      <c r="L56" s="14">
        <f t="shared" si="10"/>
        <v>3.8461538461538464E-2</v>
      </c>
      <c r="M56" s="14">
        <f t="shared" si="10"/>
        <v>1</v>
      </c>
      <c r="N56" s="14">
        <f t="shared" si="10"/>
        <v>1</v>
      </c>
      <c r="O56" s="14">
        <f t="shared" si="10"/>
        <v>1</v>
      </c>
      <c r="P56" s="14">
        <f t="shared" si="10"/>
        <v>1</v>
      </c>
      <c r="Q56" s="14">
        <f t="shared" si="10"/>
        <v>1</v>
      </c>
    </row>
    <row r="57" spans="2:17">
      <c r="C57" s="80"/>
      <c r="D57" s="80"/>
      <c r="E57" s="8"/>
      <c r="J57" s="19">
        <f>COUNTIF(J8:J43,"&gt;=87.4")</f>
        <v>17</v>
      </c>
      <c r="K57" s="19">
        <f>COUNTIF(K8:K43,"&gt;=87.4")</f>
        <v>22</v>
      </c>
      <c r="L57" s="19">
        <f>COUNTIF(L9:L51,"&gt;84")</f>
        <v>23</v>
      </c>
      <c r="M57" s="19">
        <f>COUNTIF(M9:M50,"&gt;65")</f>
        <v>0</v>
      </c>
      <c r="N57" s="19">
        <f>COUNTIF(N9:N50,"&gt;58")</f>
        <v>0</v>
      </c>
      <c r="O57" s="19">
        <f>COUNTIF(O9:O50,"&gt;63")</f>
        <v>0</v>
      </c>
    </row>
    <row r="58" spans="2:17">
      <c r="C58" s="1"/>
      <c r="D58" s="1"/>
      <c r="E58" s="8"/>
      <c r="J58" s="20">
        <f>18/26</f>
        <v>0.69230769230769229</v>
      </c>
      <c r="K58" s="20">
        <f>18/26</f>
        <v>0.69230769230769229</v>
      </c>
      <c r="L58" s="20">
        <f>L57/L54</f>
        <v>0.88461538461538458</v>
      </c>
      <c r="M58" s="20">
        <f t="shared" ref="M58:O58" si="11">M57/M54</f>
        <v>0</v>
      </c>
      <c r="N58" s="20">
        <f t="shared" si="11"/>
        <v>0</v>
      </c>
      <c r="O58" s="20">
        <f t="shared" si="11"/>
        <v>0</v>
      </c>
    </row>
    <row r="59" spans="2:17">
      <c r="J59" s="96"/>
      <c r="K59" s="96"/>
      <c r="L59" s="96"/>
      <c r="M59" s="96"/>
      <c r="N59" s="96"/>
      <c r="O59" s="96"/>
      <c r="P59" s="96"/>
    </row>
    <row r="60" spans="2:17">
      <c r="J60" s="97" t="s">
        <v>18</v>
      </c>
      <c r="K60" s="97"/>
      <c r="L60" s="97"/>
      <c r="M60" s="97"/>
      <c r="N60" s="97"/>
      <c r="O60" s="97"/>
      <c r="P60" s="97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topLeftCell="B34" zoomScaleNormal="100" workbookViewId="0">
      <selection activeCell="L46" activeCellId="1" sqref="L52:L53 L4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>
      <c r="C4" t="s">
        <v>0</v>
      </c>
      <c r="D4" s="77" t="s">
        <v>133</v>
      </c>
      <c r="E4" s="77"/>
      <c r="F4" s="77"/>
      <c r="G4" s="77"/>
      <c r="I4" t="s">
        <v>1</v>
      </c>
      <c r="J4" s="78" t="s">
        <v>134</v>
      </c>
      <c r="K4" s="78"/>
      <c r="M4" t="s">
        <v>2</v>
      </c>
      <c r="N4" s="79">
        <v>45203</v>
      </c>
      <c r="O4" s="79"/>
    </row>
    <row r="5" spans="2:18" ht="6.75" customHeight="1">
      <c r="D5" s="5"/>
      <c r="E5" s="5"/>
      <c r="F5" s="5"/>
      <c r="G5" s="5"/>
    </row>
    <row r="6" spans="2:18">
      <c r="C6" t="s">
        <v>3</v>
      </c>
      <c r="D6" s="78" t="s">
        <v>63</v>
      </c>
      <c r="E6" s="78"/>
      <c r="F6" s="78"/>
      <c r="G6" s="78"/>
      <c r="I6" s="80" t="s">
        <v>22</v>
      </c>
      <c r="J6" s="80"/>
      <c r="K6" s="81" t="s">
        <v>57</v>
      </c>
      <c r="L6" s="81"/>
      <c r="M6" s="81"/>
      <c r="N6" s="81"/>
      <c r="O6" s="81"/>
      <c r="P6" s="81"/>
    </row>
    <row r="7" spans="2:18" ht="11.25" customHeight="1"/>
    <row r="8" spans="2:18">
      <c r="B8" s="3" t="s">
        <v>4</v>
      </c>
      <c r="C8" s="3" t="s">
        <v>6</v>
      </c>
      <c r="D8" s="102" t="s">
        <v>5</v>
      </c>
      <c r="E8" s="102"/>
      <c r="F8" s="102"/>
      <c r="G8" s="102"/>
      <c r="H8" s="102"/>
      <c r="I8" s="102"/>
      <c r="J8" s="4" t="s">
        <v>7</v>
      </c>
      <c r="K8" s="41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52" t="s">
        <v>206</v>
      </c>
      <c r="D9" s="72" t="s">
        <v>24</v>
      </c>
      <c r="E9" s="73"/>
      <c r="F9" s="73"/>
      <c r="G9" s="73"/>
      <c r="H9" s="73"/>
      <c r="I9" s="74"/>
      <c r="J9" s="38">
        <v>85</v>
      </c>
      <c r="K9" s="42">
        <v>92</v>
      </c>
      <c r="L9" s="67">
        <v>95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90.666666666666671</v>
      </c>
    </row>
    <row r="10" spans="2:18">
      <c r="B10" s="24">
        <f>B9+1</f>
        <v>2</v>
      </c>
      <c r="C10" s="52" t="s">
        <v>207</v>
      </c>
      <c r="D10" s="105" t="s">
        <v>25</v>
      </c>
      <c r="E10" s="106"/>
      <c r="F10" s="106"/>
      <c r="G10" s="106"/>
      <c r="H10" s="106"/>
      <c r="I10" s="107"/>
      <c r="J10" s="38">
        <v>96</v>
      </c>
      <c r="K10" s="42">
        <v>85</v>
      </c>
      <c r="L10" s="67">
        <v>90</v>
      </c>
      <c r="M10" s="23">
        <v>0</v>
      </c>
      <c r="N10" s="4">
        <v>0</v>
      </c>
      <c r="O10" s="4">
        <v>0</v>
      </c>
      <c r="P10" s="4">
        <v>0</v>
      </c>
      <c r="Q10" s="10">
        <f t="shared" ref="Q10:Q19" si="0">SUM(J10:P10)/3</f>
        <v>90.333333333333329</v>
      </c>
    </row>
    <row r="11" spans="2:18">
      <c r="B11" s="24">
        <f t="shared" ref="B11:B19" si="1">B10+1</f>
        <v>3</v>
      </c>
      <c r="C11" s="52" t="s">
        <v>208</v>
      </c>
      <c r="D11" s="105" t="s">
        <v>26</v>
      </c>
      <c r="E11" s="106"/>
      <c r="F11" s="106"/>
      <c r="G11" s="106"/>
      <c r="H11" s="106"/>
      <c r="I11" s="107"/>
      <c r="J11" s="38">
        <v>95</v>
      </c>
      <c r="K11" s="42">
        <v>85</v>
      </c>
      <c r="L11" s="67">
        <v>95</v>
      </c>
      <c r="M11" s="23">
        <v>0</v>
      </c>
      <c r="N11" s="4">
        <v>0</v>
      </c>
      <c r="O11" s="4">
        <v>0</v>
      </c>
      <c r="P11" s="4">
        <v>0</v>
      </c>
      <c r="Q11" s="10">
        <f t="shared" si="0"/>
        <v>91.666666666666671</v>
      </c>
    </row>
    <row r="12" spans="2:18">
      <c r="B12" s="24">
        <f t="shared" si="1"/>
        <v>4</v>
      </c>
      <c r="C12" s="52" t="s">
        <v>209</v>
      </c>
      <c r="D12" s="105" t="s">
        <v>27</v>
      </c>
      <c r="E12" s="106"/>
      <c r="F12" s="106"/>
      <c r="G12" s="106"/>
      <c r="H12" s="106"/>
      <c r="I12" s="107"/>
      <c r="J12" s="39">
        <v>91</v>
      </c>
      <c r="K12" s="42">
        <v>92</v>
      </c>
      <c r="L12" s="67">
        <v>95</v>
      </c>
      <c r="M12" s="23">
        <v>0</v>
      </c>
      <c r="N12" s="4">
        <v>0</v>
      </c>
      <c r="O12" s="4">
        <v>0</v>
      </c>
      <c r="P12" s="4">
        <v>0</v>
      </c>
      <c r="Q12" s="10">
        <f t="shared" si="0"/>
        <v>92.666666666666671</v>
      </c>
    </row>
    <row r="13" spans="2:18">
      <c r="B13" s="24">
        <f t="shared" si="1"/>
        <v>5</v>
      </c>
      <c r="C13" s="52" t="s">
        <v>210</v>
      </c>
      <c r="D13" s="105" t="s">
        <v>28</v>
      </c>
      <c r="E13" s="106"/>
      <c r="F13" s="106"/>
      <c r="G13" s="106"/>
      <c r="H13" s="106"/>
      <c r="I13" s="107"/>
      <c r="J13" s="39">
        <v>100</v>
      </c>
      <c r="K13" s="42">
        <v>95</v>
      </c>
      <c r="L13" s="67">
        <v>85</v>
      </c>
      <c r="M13" s="23">
        <v>0</v>
      </c>
      <c r="N13" s="4">
        <v>0</v>
      </c>
      <c r="O13" s="4">
        <v>0</v>
      </c>
      <c r="P13" s="4">
        <v>0</v>
      </c>
      <c r="Q13" s="10">
        <f t="shared" si="0"/>
        <v>93.333333333333329</v>
      </c>
    </row>
    <row r="14" spans="2:18">
      <c r="B14" s="24">
        <f t="shared" si="1"/>
        <v>6</v>
      </c>
      <c r="C14" s="52" t="s">
        <v>211</v>
      </c>
      <c r="D14" s="105" t="s">
        <v>29</v>
      </c>
      <c r="E14" s="106"/>
      <c r="F14" s="106"/>
      <c r="G14" s="106"/>
      <c r="H14" s="106"/>
      <c r="I14" s="107"/>
      <c r="J14" s="40">
        <v>0</v>
      </c>
      <c r="K14" s="40">
        <v>0</v>
      </c>
      <c r="L14" s="67">
        <v>0</v>
      </c>
      <c r="M14" s="23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>
      <c r="B15" s="24">
        <f t="shared" si="1"/>
        <v>7</v>
      </c>
      <c r="C15" s="52" t="s">
        <v>212</v>
      </c>
      <c r="D15" s="72" t="s">
        <v>60</v>
      </c>
      <c r="E15" s="73"/>
      <c r="F15" s="73"/>
      <c r="G15" s="73"/>
      <c r="H15" s="73"/>
      <c r="I15" s="74"/>
      <c r="J15" s="38">
        <v>95</v>
      </c>
      <c r="K15" s="42">
        <v>70</v>
      </c>
      <c r="L15" s="67">
        <v>95</v>
      </c>
      <c r="M15" s="23">
        <v>0</v>
      </c>
      <c r="N15" s="4">
        <v>0</v>
      </c>
      <c r="O15" s="4">
        <v>0</v>
      </c>
      <c r="P15" s="4">
        <v>0</v>
      </c>
      <c r="Q15" s="10">
        <f t="shared" si="0"/>
        <v>86.666666666666671</v>
      </c>
    </row>
    <row r="16" spans="2:18">
      <c r="B16" s="24">
        <f t="shared" si="1"/>
        <v>8</v>
      </c>
      <c r="C16" s="52" t="s">
        <v>213</v>
      </c>
      <c r="D16" s="105" t="s">
        <v>30</v>
      </c>
      <c r="E16" s="106"/>
      <c r="F16" s="106"/>
      <c r="G16" s="106"/>
      <c r="H16" s="106"/>
      <c r="I16" s="107"/>
      <c r="J16" s="38">
        <v>100</v>
      </c>
      <c r="K16" s="42">
        <v>90</v>
      </c>
      <c r="L16" s="67">
        <v>100</v>
      </c>
      <c r="M16" s="23">
        <v>0</v>
      </c>
      <c r="N16" s="4">
        <v>0</v>
      </c>
      <c r="O16" s="4">
        <v>0</v>
      </c>
      <c r="P16" s="4">
        <v>0</v>
      </c>
      <c r="Q16" s="10">
        <f t="shared" si="0"/>
        <v>96.666666666666671</v>
      </c>
    </row>
    <row r="17" spans="2:17">
      <c r="B17" s="29">
        <f t="shared" si="1"/>
        <v>9</v>
      </c>
      <c r="C17" s="52" t="s">
        <v>214</v>
      </c>
      <c r="D17" s="105" t="s">
        <v>31</v>
      </c>
      <c r="E17" s="106"/>
      <c r="F17" s="106"/>
      <c r="G17" s="106"/>
      <c r="H17" s="106"/>
      <c r="I17" s="107"/>
      <c r="J17" s="38">
        <v>100</v>
      </c>
      <c r="K17" s="42">
        <v>95</v>
      </c>
      <c r="L17" s="67">
        <v>95</v>
      </c>
      <c r="M17" s="23">
        <v>0</v>
      </c>
      <c r="N17" s="4">
        <v>0</v>
      </c>
      <c r="O17" s="4">
        <v>0</v>
      </c>
      <c r="P17" s="4">
        <v>0</v>
      </c>
      <c r="Q17" s="10">
        <f t="shared" si="0"/>
        <v>96.666666666666671</v>
      </c>
    </row>
    <row r="18" spans="2:17">
      <c r="B18" s="29">
        <f t="shared" si="1"/>
        <v>10</v>
      </c>
      <c r="C18" s="52" t="s">
        <v>215</v>
      </c>
      <c r="D18" s="105" t="s">
        <v>32</v>
      </c>
      <c r="E18" s="106"/>
      <c r="F18" s="106"/>
      <c r="G18" s="106"/>
      <c r="H18" s="106"/>
      <c r="I18" s="107"/>
      <c r="J18" s="38">
        <v>100</v>
      </c>
      <c r="K18" s="43">
        <v>95</v>
      </c>
      <c r="L18" s="67">
        <v>85</v>
      </c>
      <c r="M18" s="23">
        <v>0</v>
      </c>
      <c r="N18" s="4">
        <v>0</v>
      </c>
      <c r="O18" s="4">
        <v>0</v>
      </c>
      <c r="P18" s="4">
        <v>0</v>
      </c>
      <c r="Q18" s="10">
        <f t="shared" si="0"/>
        <v>93.333333333333329</v>
      </c>
    </row>
    <row r="19" spans="2:17">
      <c r="B19" s="29">
        <f t="shared" si="1"/>
        <v>11</v>
      </c>
      <c r="C19" s="52" t="s">
        <v>216</v>
      </c>
      <c r="D19" s="105" t="s">
        <v>33</v>
      </c>
      <c r="E19" s="106"/>
      <c r="F19" s="106"/>
      <c r="G19" s="106"/>
      <c r="H19" s="106"/>
      <c r="I19" s="107"/>
      <c r="J19" s="38">
        <v>100</v>
      </c>
      <c r="K19" s="43">
        <v>70</v>
      </c>
      <c r="L19" s="67">
        <v>92</v>
      </c>
      <c r="M19" s="23">
        <v>0</v>
      </c>
      <c r="N19" s="4">
        <v>0</v>
      </c>
      <c r="O19" s="4">
        <v>0</v>
      </c>
      <c r="P19" s="4">
        <v>0</v>
      </c>
      <c r="Q19" s="10">
        <f t="shared" si="0"/>
        <v>87.333333333333329</v>
      </c>
    </row>
    <row r="20" spans="2:17">
      <c r="B20" s="6">
        <f t="shared" ref="B20:B46" si="2">B19+1</f>
        <v>12</v>
      </c>
      <c r="C20" s="6"/>
      <c r="D20" s="86"/>
      <c r="E20" s="86"/>
      <c r="F20" s="86"/>
      <c r="G20" s="86"/>
      <c r="H20" s="86"/>
      <c r="I20" s="86"/>
      <c r="J20" s="4"/>
      <c r="K20" s="4"/>
      <c r="L20" s="4"/>
      <c r="M20" s="4"/>
      <c r="N20" s="4"/>
      <c r="O20" s="4"/>
      <c r="P20" s="4"/>
      <c r="Q20" s="10">
        <f t="shared" ref="Q20:Q41" si="3">SUM(J20:P20)/7</f>
        <v>0</v>
      </c>
    </row>
    <row r="21" spans="2:17">
      <c r="B21" s="6">
        <f t="shared" si="2"/>
        <v>13</v>
      </c>
      <c r="C21" s="6"/>
      <c r="D21" s="86"/>
      <c r="E21" s="86"/>
      <c r="F21" s="86"/>
      <c r="G21" s="86"/>
      <c r="H21" s="86"/>
      <c r="I21" s="86"/>
      <c r="J21" s="4"/>
      <c r="K21" s="4"/>
      <c r="L21" s="4"/>
      <c r="M21" s="4"/>
      <c r="N21" s="4"/>
      <c r="O21" s="4"/>
      <c r="P21" s="4"/>
      <c r="Q21" s="10">
        <f t="shared" si="3"/>
        <v>0</v>
      </c>
    </row>
    <row r="22" spans="2:17">
      <c r="B22" s="6">
        <f t="shared" si="2"/>
        <v>14</v>
      </c>
      <c r="C22" s="6"/>
      <c r="D22" s="86"/>
      <c r="E22" s="86"/>
      <c r="F22" s="86"/>
      <c r="G22" s="86"/>
      <c r="H22" s="86"/>
      <c r="I22" s="86"/>
      <c r="J22" s="4"/>
      <c r="K22" s="4"/>
      <c r="L22" s="4"/>
      <c r="M22" s="4"/>
      <c r="N22" s="4"/>
      <c r="O22" s="4"/>
      <c r="P22" s="4"/>
      <c r="Q22" s="10">
        <f t="shared" si="3"/>
        <v>0</v>
      </c>
    </row>
    <row r="23" spans="2:17">
      <c r="B23" s="6">
        <f t="shared" si="2"/>
        <v>15</v>
      </c>
      <c r="C23" s="6"/>
      <c r="D23" s="86"/>
      <c r="E23" s="86"/>
      <c r="F23" s="86"/>
      <c r="G23" s="86"/>
      <c r="H23" s="86"/>
      <c r="I23" s="86"/>
      <c r="J23" s="4"/>
      <c r="K23" s="4"/>
      <c r="L23" s="4"/>
      <c r="M23" s="4"/>
      <c r="N23" s="4"/>
      <c r="O23" s="4"/>
      <c r="P23" s="4"/>
      <c r="Q23" s="10">
        <f t="shared" si="3"/>
        <v>0</v>
      </c>
    </row>
    <row r="24" spans="2:17">
      <c r="B24" s="6">
        <f t="shared" si="2"/>
        <v>16</v>
      </c>
      <c r="C24" s="6"/>
      <c r="D24" s="86"/>
      <c r="E24" s="86"/>
      <c r="F24" s="86"/>
      <c r="G24" s="86"/>
      <c r="H24" s="86"/>
      <c r="I24" s="86"/>
      <c r="J24" s="4"/>
      <c r="K24" s="4"/>
      <c r="L24" s="4"/>
      <c r="M24" s="4"/>
      <c r="N24" s="4"/>
      <c r="O24" s="4"/>
      <c r="P24" s="4"/>
      <c r="Q24" s="10">
        <f t="shared" si="3"/>
        <v>0</v>
      </c>
    </row>
    <row r="25" spans="2:17">
      <c r="B25" s="6">
        <f t="shared" si="2"/>
        <v>17</v>
      </c>
      <c r="C25" s="6"/>
      <c r="D25" s="86"/>
      <c r="E25" s="86"/>
      <c r="F25" s="86"/>
      <c r="G25" s="86"/>
      <c r="H25" s="86"/>
      <c r="I25" s="86"/>
      <c r="J25" s="4"/>
      <c r="K25" s="4"/>
      <c r="L25" s="4"/>
      <c r="M25" s="4"/>
      <c r="N25" s="4"/>
      <c r="O25" s="4"/>
      <c r="P25" s="4"/>
      <c r="Q25" s="10">
        <f t="shared" si="3"/>
        <v>0</v>
      </c>
    </row>
    <row r="26" spans="2:17">
      <c r="B26" s="6">
        <f t="shared" si="2"/>
        <v>18</v>
      </c>
      <c r="C26" s="6"/>
      <c r="D26" s="86"/>
      <c r="E26" s="86"/>
      <c r="F26" s="86"/>
      <c r="G26" s="86"/>
      <c r="H26" s="86"/>
      <c r="I26" s="86"/>
      <c r="J26" s="4"/>
      <c r="K26" s="4"/>
      <c r="L26" s="4"/>
      <c r="M26" s="4"/>
      <c r="N26" s="4"/>
      <c r="O26" s="4"/>
      <c r="P26" s="4"/>
      <c r="Q26" s="10">
        <f t="shared" si="3"/>
        <v>0</v>
      </c>
    </row>
    <row r="27" spans="2:17">
      <c r="B27" s="6">
        <f t="shared" si="2"/>
        <v>19</v>
      </c>
      <c r="C27" s="6"/>
      <c r="D27" s="86"/>
      <c r="E27" s="86"/>
      <c r="F27" s="86"/>
      <c r="G27" s="86"/>
      <c r="H27" s="86"/>
      <c r="I27" s="86"/>
      <c r="J27" s="4"/>
      <c r="K27" s="4"/>
      <c r="L27" s="4"/>
      <c r="M27" s="4"/>
      <c r="N27" s="4"/>
      <c r="O27" s="4"/>
      <c r="P27" s="4"/>
      <c r="Q27" s="10">
        <f t="shared" si="3"/>
        <v>0</v>
      </c>
    </row>
    <row r="28" spans="2:17">
      <c r="B28" s="6">
        <f t="shared" si="2"/>
        <v>20</v>
      </c>
      <c r="C28" s="6"/>
      <c r="D28" s="86"/>
      <c r="E28" s="86"/>
      <c r="F28" s="86"/>
      <c r="G28" s="86"/>
      <c r="H28" s="86"/>
      <c r="I28" s="86"/>
      <c r="J28" s="4"/>
      <c r="K28" s="4"/>
      <c r="L28" s="4"/>
      <c r="M28" s="4"/>
      <c r="N28" s="4"/>
      <c r="O28" s="4"/>
      <c r="P28" s="4"/>
      <c r="Q28" s="10">
        <f t="shared" si="3"/>
        <v>0</v>
      </c>
    </row>
    <row r="29" spans="2:17">
      <c r="B29" s="6">
        <f t="shared" si="2"/>
        <v>21</v>
      </c>
      <c r="C29" s="6"/>
      <c r="D29" s="86"/>
      <c r="E29" s="86"/>
      <c r="F29" s="86"/>
      <c r="G29" s="86"/>
      <c r="H29" s="86"/>
      <c r="I29" s="86"/>
      <c r="J29" s="4"/>
      <c r="K29" s="4"/>
      <c r="L29" s="4"/>
      <c r="M29" s="4"/>
      <c r="N29" s="4"/>
      <c r="O29" s="4"/>
      <c r="P29" s="4"/>
      <c r="Q29" s="10">
        <f t="shared" si="3"/>
        <v>0</v>
      </c>
    </row>
    <row r="30" spans="2:17">
      <c r="B30" s="6">
        <f t="shared" si="2"/>
        <v>22</v>
      </c>
      <c r="C30" s="6"/>
      <c r="D30" s="86"/>
      <c r="E30" s="86"/>
      <c r="F30" s="86"/>
      <c r="G30" s="86"/>
      <c r="H30" s="86"/>
      <c r="I30" s="86"/>
      <c r="J30" s="4"/>
      <c r="K30" s="4"/>
      <c r="L30" s="4"/>
      <c r="M30" s="4"/>
      <c r="N30" s="4"/>
      <c r="O30" s="4"/>
      <c r="P30" s="4"/>
      <c r="Q30" s="10">
        <f t="shared" si="3"/>
        <v>0</v>
      </c>
    </row>
    <row r="31" spans="2:17">
      <c r="B31" s="6">
        <f t="shared" si="2"/>
        <v>23</v>
      </c>
      <c r="C31" s="6"/>
      <c r="D31" s="86"/>
      <c r="E31" s="86"/>
      <c r="F31" s="86"/>
      <c r="G31" s="86"/>
      <c r="H31" s="86"/>
      <c r="I31" s="86"/>
      <c r="J31" s="4"/>
      <c r="K31" s="4"/>
      <c r="L31" s="4"/>
      <c r="M31" s="4"/>
      <c r="N31" s="4"/>
      <c r="O31" s="4"/>
      <c r="P31" s="4"/>
      <c r="Q31" s="10">
        <f t="shared" si="3"/>
        <v>0</v>
      </c>
    </row>
    <row r="32" spans="2:17">
      <c r="B32" s="6">
        <f t="shared" si="2"/>
        <v>24</v>
      </c>
      <c r="C32" s="6"/>
      <c r="D32" s="86"/>
      <c r="E32" s="86"/>
      <c r="F32" s="86"/>
      <c r="G32" s="86"/>
      <c r="H32" s="86"/>
      <c r="I32" s="86"/>
      <c r="J32" s="4"/>
      <c r="K32" s="4"/>
      <c r="L32" s="4"/>
      <c r="M32" s="4"/>
      <c r="N32" s="4"/>
      <c r="O32" s="4"/>
      <c r="P32" s="4"/>
      <c r="Q32" s="10">
        <f t="shared" si="3"/>
        <v>0</v>
      </c>
    </row>
    <row r="33" spans="2:17">
      <c r="B33" s="6">
        <f t="shared" si="2"/>
        <v>25</v>
      </c>
      <c r="C33" s="6"/>
      <c r="D33" s="86"/>
      <c r="E33" s="86"/>
      <c r="F33" s="86"/>
      <c r="G33" s="86"/>
      <c r="H33" s="86"/>
      <c r="I33" s="86"/>
      <c r="J33" s="4"/>
      <c r="K33" s="4"/>
      <c r="L33" s="4"/>
      <c r="M33" s="4"/>
      <c r="N33" s="4"/>
      <c r="O33" s="4"/>
      <c r="P33" s="4"/>
      <c r="Q33" s="10">
        <f t="shared" si="3"/>
        <v>0</v>
      </c>
    </row>
    <row r="34" spans="2:17">
      <c r="B34" s="6">
        <f t="shared" si="2"/>
        <v>26</v>
      </c>
      <c r="C34" s="6"/>
      <c r="D34" s="86"/>
      <c r="E34" s="86"/>
      <c r="F34" s="86"/>
      <c r="G34" s="86"/>
      <c r="H34" s="86"/>
      <c r="I34" s="86"/>
      <c r="J34" s="4"/>
      <c r="K34" s="4"/>
      <c r="L34" s="4"/>
      <c r="M34" s="4"/>
      <c r="N34" s="4"/>
      <c r="O34" s="4"/>
      <c r="P34" s="4"/>
      <c r="Q34" s="10">
        <f t="shared" si="3"/>
        <v>0</v>
      </c>
    </row>
    <row r="35" spans="2:17">
      <c r="B35" s="6">
        <f t="shared" si="2"/>
        <v>27</v>
      </c>
      <c r="C35" s="6"/>
      <c r="D35" s="86"/>
      <c r="E35" s="86"/>
      <c r="F35" s="86"/>
      <c r="G35" s="86"/>
      <c r="H35" s="86"/>
      <c r="I35" s="86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>
      <c r="B36" s="6">
        <f t="shared" si="2"/>
        <v>28</v>
      </c>
      <c r="C36" s="6"/>
      <c r="D36" s="86"/>
      <c r="E36" s="86"/>
      <c r="F36" s="86"/>
      <c r="G36" s="86"/>
      <c r="H36" s="86"/>
      <c r="I36" s="86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>
      <c r="B37" s="6">
        <f t="shared" si="2"/>
        <v>29</v>
      </c>
      <c r="C37" s="6"/>
      <c r="D37" s="86"/>
      <c r="E37" s="86"/>
      <c r="F37" s="86"/>
      <c r="G37" s="86"/>
      <c r="H37" s="86"/>
      <c r="I37" s="86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>
      <c r="B38" s="6">
        <f t="shared" si="2"/>
        <v>30</v>
      </c>
      <c r="C38" s="7"/>
      <c r="D38" s="86"/>
      <c r="E38" s="86"/>
      <c r="F38" s="86"/>
      <c r="G38" s="86"/>
      <c r="H38" s="86"/>
      <c r="I38" s="86"/>
      <c r="J38" s="4"/>
      <c r="K38" s="4"/>
      <c r="L38" s="4"/>
      <c r="M38" s="4"/>
      <c r="N38" s="4"/>
      <c r="O38" s="4"/>
      <c r="P38" s="4"/>
      <c r="Q38" s="10">
        <f t="shared" si="3"/>
        <v>0</v>
      </c>
    </row>
    <row r="39" spans="2:17">
      <c r="B39" s="6">
        <f t="shared" si="2"/>
        <v>31</v>
      </c>
      <c r="C39" s="7"/>
      <c r="D39" s="86"/>
      <c r="E39" s="86"/>
      <c r="F39" s="86"/>
      <c r="G39" s="86"/>
      <c r="H39" s="86"/>
      <c r="I39" s="86"/>
      <c r="J39" s="4"/>
      <c r="K39" s="4"/>
      <c r="L39" s="4"/>
      <c r="M39" s="4"/>
      <c r="N39" s="4"/>
      <c r="O39" s="4"/>
      <c r="P39" s="4"/>
      <c r="Q39" s="10">
        <f t="shared" si="3"/>
        <v>0</v>
      </c>
    </row>
    <row r="40" spans="2:17">
      <c r="B40" s="6">
        <f t="shared" si="2"/>
        <v>32</v>
      </c>
      <c r="C40" s="7"/>
      <c r="D40" s="86"/>
      <c r="E40" s="86"/>
      <c r="F40" s="86"/>
      <c r="G40" s="86"/>
      <c r="H40" s="86"/>
      <c r="I40" s="86"/>
      <c r="J40" s="4"/>
      <c r="K40" s="4"/>
      <c r="L40" s="4"/>
      <c r="M40" s="4"/>
      <c r="N40" s="4"/>
      <c r="O40" s="4"/>
      <c r="P40" s="4"/>
      <c r="Q40" s="10">
        <f t="shared" si="3"/>
        <v>0</v>
      </c>
    </row>
    <row r="41" spans="2:17">
      <c r="B41" s="6">
        <f t="shared" si="2"/>
        <v>33</v>
      </c>
      <c r="C41" s="7"/>
      <c r="D41" s="86"/>
      <c r="E41" s="86"/>
      <c r="F41" s="86"/>
      <c r="G41" s="86"/>
      <c r="H41" s="86"/>
      <c r="I41" s="86"/>
      <c r="J41" s="4"/>
      <c r="K41" s="4"/>
      <c r="L41" s="4"/>
      <c r="M41" s="4"/>
      <c r="N41" s="4"/>
      <c r="O41" s="4"/>
      <c r="P41" s="4"/>
      <c r="Q41" s="10">
        <f t="shared" si="3"/>
        <v>0</v>
      </c>
    </row>
    <row r="42" spans="2:17">
      <c r="B42" s="6">
        <f t="shared" si="2"/>
        <v>34</v>
      </c>
      <c r="C42" s="7"/>
      <c r="D42" s="86"/>
      <c r="E42" s="86"/>
      <c r="F42" s="86"/>
      <c r="G42" s="86"/>
      <c r="H42" s="86"/>
      <c r="I42" s="86"/>
      <c r="J42" s="4"/>
      <c r="K42" s="4"/>
      <c r="L42" s="4"/>
      <c r="M42" s="4"/>
      <c r="N42" s="4"/>
      <c r="O42" s="4"/>
      <c r="P42" s="4"/>
      <c r="Q42" s="10">
        <f t="shared" ref="Q42:Q46" si="4">SUM(J42:P42)/7</f>
        <v>0</v>
      </c>
    </row>
    <row r="43" spans="2:17">
      <c r="B43" s="6">
        <f t="shared" si="2"/>
        <v>35</v>
      </c>
      <c r="C43" s="7"/>
      <c r="D43" s="86"/>
      <c r="E43" s="86"/>
      <c r="F43" s="86"/>
      <c r="G43" s="86"/>
      <c r="H43" s="86"/>
      <c r="I43" s="86"/>
      <c r="J43" s="4"/>
      <c r="K43" s="4"/>
      <c r="L43" s="4"/>
      <c r="M43" s="4"/>
      <c r="N43" s="4"/>
      <c r="O43" s="4"/>
      <c r="P43" s="4"/>
      <c r="Q43" s="10">
        <f t="shared" si="4"/>
        <v>0</v>
      </c>
    </row>
    <row r="44" spans="2:17">
      <c r="B44" s="6">
        <f t="shared" si="2"/>
        <v>36</v>
      </c>
      <c r="C44" s="7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0">
        <f t="shared" si="4"/>
        <v>0</v>
      </c>
    </row>
    <row r="45" spans="2:17">
      <c r="B45" s="6">
        <f t="shared" si="2"/>
        <v>37</v>
      </c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0">
        <f t="shared" si="4"/>
        <v>0</v>
      </c>
    </row>
    <row r="46" spans="2:17">
      <c r="B46" s="6">
        <f t="shared" si="2"/>
        <v>38</v>
      </c>
      <c r="C46" s="3"/>
      <c r="D46" s="90"/>
      <c r="E46" s="91"/>
      <c r="F46" s="91"/>
      <c r="G46" s="91"/>
      <c r="H46" s="91"/>
      <c r="I46" s="92"/>
      <c r="J46" s="3"/>
      <c r="K46" s="21">
        <f>SUM(K9:K19)/11</f>
        <v>79</v>
      </c>
      <c r="L46" s="21">
        <f>SUM(L9:L19)/11</f>
        <v>84.272727272727266</v>
      </c>
      <c r="M46" s="3"/>
      <c r="N46" s="3"/>
      <c r="O46" s="3"/>
      <c r="P46" s="3"/>
      <c r="Q46" s="10">
        <f t="shared" si="4"/>
        <v>23.324675324675322</v>
      </c>
    </row>
    <row r="47" spans="2:17">
      <c r="C47" s="80"/>
      <c r="D47" s="80"/>
      <c r="E47" s="1"/>
      <c r="H47" s="93" t="s">
        <v>19</v>
      </c>
      <c r="I47" s="93"/>
      <c r="J47" s="11">
        <f>COUNTIF(J9:J46,"&gt;=70")</f>
        <v>10</v>
      </c>
      <c r="K47" s="36">
        <f>COUNTIF(K9:K45,"&gt;=70")</f>
        <v>10</v>
      </c>
      <c r="L47" s="11">
        <f>COUNTIF(L9:L45,"&gt;=70")</f>
        <v>10</v>
      </c>
      <c r="M47" s="11">
        <f>COUNTIF(M9:M46,"&gt;=70")</f>
        <v>0</v>
      </c>
      <c r="N47" s="11">
        <f>COUNTIF(N9:N46,"&gt;=70")</f>
        <v>0</v>
      </c>
      <c r="O47" s="11">
        <f>COUNTIF(O9:O46,"&gt;=70")</f>
        <v>0</v>
      </c>
      <c r="P47" s="11">
        <f>COUNTIF(P9:P46,"&gt;=70")</f>
        <v>0</v>
      </c>
      <c r="Q47" s="15">
        <f>COUNTIF(Q9:Q41,"&gt;=70")</f>
        <v>10</v>
      </c>
    </row>
    <row r="48" spans="2:17">
      <c r="C48" s="80"/>
      <c r="D48" s="80"/>
      <c r="E48" s="8"/>
      <c r="H48" s="94" t="s">
        <v>20</v>
      </c>
      <c r="I48" s="94"/>
      <c r="J48" s="12">
        <f>COUNTIF(J9:J46,"&lt;70")</f>
        <v>1</v>
      </c>
      <c r="K48" s="12">
        <f>COUNTIF(K9:K20,"&lt;70")</f>
        <v>1</v>
      </c>
      <c r="L48" s="12">
        <f>COUNTIF(L9:L44,"&lt;70")</f>
        <v>1</v>
      </c>
      <c r="M48" s="12">
        <f>COUNTIF(M9:M46,"&lt;70")</f>
        <v>11</v>
      </c>
      <c r="N48" s="12">
        <f>COUNTIF(N9:N46,"&lt;70")</f>
        <v>11</v>
      </c>
      <c r="O48" s="12">
        <f>COUNTIF(O9:O46,"&lt;70")</f>
        <v>11</v>
      </c>
      <c r="P48" s="12">
        <f>COUNTIF(P9:P46,"&lt;70")</f>
        <v>11</v>
      </c>
      <c r="Q48" s="12">
        <f>COUNTIF(Q9:Q46,"&lt;70")</f>
        <v>28</v>
      </c>
    </row>
    <row r="49" spans="3:17">
      <c r="C49" s="80"/>
      <c r="D49" s="80"/>
      <c r="E49" s="80"/>
      <c r="H49" s="94" t="s">
        <v>21</v>
      </c>
      <c r="I49" s="94"/>
      <c r="J49" s="12">
        <f>COUNT(J9:J45)</f>
        <v>11</v>
      </c>
      <c r="K49" s="34">
        <f t="shared" ref="K49:L49" si="5">COUNT(K9:K45)</f>
        <v>11</v>
      </c>
      <c r="L49" s="34">
        <f t="shared" si="5"/>
        <v>11</v>
      </c>
      <c r="M49" s="12">
        <f>COUNT(M9:M46)</f>
        <v>11</v>
      </c>
      <c r="N49" s="12">
        <f>COUNT(N9:N46)</f>
        <v>11</v>
      </c>
      <c r="O49" s="12">
        <f>COUNT(O9:O46)</f>
        <v>11</v>
      </c>
      <c r="P49" s="12">
        <f>COUNT(P9:P46)</f>
        <v>11</v>
      </c>
      <c r="Q49" s="12">
        <f>COUNT(Q9:Q46)</f>
        <v>38</v>
      </c>
    </row>
    <row r="50" spans="3:17">
      <c r="C50" s="80"/>
      <c r="D50" s="80"/>
      <c r="E50" s="1"/>
      <c r="H50" s="95" t="s">
        <v>16</v>
      </c>
      <c r="I50" s="95"/>
      <c r="J50" s="13">
        <f>J47/J49</f>
        <v>0.90909090909090906</v>
      </c>
      <c r="K50" s="13">
        <f>K47/K49</f>
        <v>0.90909090909090906</v>
      </c>
      <c r="L50" s="13">
        <f t="shared" ref="L50:M50" si="6">L47/L49</f>
        <v>0.90909090909090906</v>
      </c>
      <c r="M50" s="13">
        <f t="shared" si="6"/>
        <v>0</v>
      </c>
      <c r="N50" s="14">
        <f t="shared" ref="N50:Q50" si="7">N47/N49</f>
        <v>0</v>
      </c>
      <c r="O50" s="14">
        <f t="shared" si="7"/>
        <v>0</v>
      </c>
      <c r="P50" s="14">
        <f t="shared" si="7"/>
        <v>0</v>
      </c>
      <c r="Q50" s="14">
        <f t="shared" si="7"/>
        <v>0.26315789473684209</v>
      </c>
    </row>
    <row r="51" spans="3:17">
      <c r="C51" s="80"/>
      <c r="D51" s="80"/>
      <c r="E51" s="1"/>
      <c r="H51" s="95" t="s">
        <v>17</v>
      </c>
      <c r="I51" s="95"/>
      <c r="J51" s="13">
        <f>J48/J49</f>
        <v>9.0909090909090912E-2</v>
      </c>
      <c r="K51" s="13">
        <f t="shared" ref="K51:Q51" si="8">K48/K49</f>
        <v>9.0909090909090912E-2</v>
      </c>
      <c r="L51" s="14">
        <f t="shared" si="8"/>
        <v>9.0909090909090912E-2</v>
      </c>
      <c r="M51" s="14">
        <f t="shared" si="8"/>
        <v>1</v>
      </c>
      <c r="N51" s="14">
        <f t="shared" si="8"/>
        <v>1</v>
      </c>
      <c r="O51" s="14">
        <f t="shared" si="8"/>
        <v>1</v>
      </c>
      <c r="P51" s="14">
        <f t="shared" si="8"/>
        <v>1</v>
      </c>
      <c r="Q51" s="14">
        <f t="shared" si="8"/>
        <v>0.73684210526315785</v>
      </c>
    </row>
    <row r="52" spans="3:17">
      <c r="C52" s="80"/>
      <c r="D52" s="80"/>
      <c r="E52" s="8"/>
      <c r="J52" s="19">
        <f>AVERAGE(J9:J29)</f>
        <v>87.454545454545453</v>
      </c>
      <c r="K52" s="19">
        <f>COUNTIF(K9:K46,"&gt;70.5")</f>
        <v>9</v>
      </c>
      <c r="L52" s="19">
        <f>COUNTIF(L9:L45,"&gt;84")</f>
        <v>10</v>
      </c>
    </row>
    <row r="53" spans="3:17">
      <c r="C53" s="1"/>
      <c r="D53" s="1"/>
      <c r="E53" s="8"/>
      <c r="J53" s="19">
        <f>COUNTIF(J9:J29, "&gt;=87.5")</f>
        <v>9</v>
      </c>
      <c r="K53" s="20">
        <f>J53/11</f>
        <v>0.81818181818181823</v>
      </c>
      <c r="L53" s="20">
        <f>L52/L49</f>
        <v>0.90909090909090906</v>
      </c>
    </row>
    <row r="54" spans="3:17">
      <c r="J54" s="96"/>
      <c r="K54" s="96"/>
      <c r="L54" s="96"/>
      <c r="M54" s="96"/>
      <c r="N54" s="96"/>
      <c r="O54" s="96"/>
      <c r="P54" s="96"/>
    </row>
    <row r="55" spans="3:17">
      <c r="J55" s="97" t="s">
        <v>18</v>
      </c>
      <c r="K55" s="97"/>
      <c r="L55" s="97"/>
      <c r="M55" s="97"/>
      <c r="N55" s="97"/>
      <c r="O55" s="97"/>
      <c r="P55" s="97"/>
    </row>
  </sheetData>
  <mergeCells count="60">
    <mergeCell ref="C47:D47"/>
    <mergeCell ref="D42:I42"/>
    <mergeCell ref="D43:I43"/>
    <mergeCell ref="D44:I44"/>
    <mergeCell ref="D45:I45"/>
    <mergeCell ref="D46:I46"/>
    <mergeCell ref="D41:I41"/>
    <mergeCell ref="D26:I26"/>
    <mergeCell ref="D27:I27"/>
    <mergeCell ref="D28:I28"/>
    <mergeCell ref="D29:I29"/>
    <mergeCell ref="D30:I30"/>
    <mergeCell ref="D31:I31"/>
    <mergeCell ref="D37:I37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16:I16"/>
    <mergeCell ref="D17:I17"/>
    <mergeCell ref="D18:I18"/>
    <mergeCell ref="D19:I19"/>
    <mergeCell ref="J4:K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62"/>
  <sheetViews>
    <sheetView tabSelected="1" topLeftCell="A34" zoomScale="84" zoomScaleNormal="84" workbookViewId="0">
      <selection activeCell="L54" sqref="L5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2" max="22" width="19.5703125" customWidth="1"/>
  </cols>
  <sheetData>
    <row r="2" spans="2:58" ht="15.7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58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58">
      <c r="C4" t="s">
        <v>0</v>
      </c>
      <c r="D4" s="77" t="s">
        <v>93</v>
      </c>
      <c r="E4" s="77"/>
      <c r="F4" s="77"/>
      <c r="G4" s="77"/>
      <c r="I4" t="s">
        <v>1</v>
      </c>
      <c r="J4" s="78" t="s">
        <v>95</v>
      </c>
      <c r="K4" s="78"/>
      <c r="M4" t="s">
        <v>2</v>
      </c>
      <c r="N4" s="79">
        <v>45203</v>
      </c>
      <c r="O4" s="79"/>
    </row>
    <row r="5" spans="2:58" ht="6.75" customHeight="1">
      <c r="D5" s="5"/>
      <c r="E5" s="5"/>
      <c r="F5" s="5"/>
      <c r="G5" s="5"/>
    </row>
    <row r="6" spans="2:58">
      <c r="C6" t="s">
        <v>3</v>
      </c>
      <c r="D6" s="78" t="s">
        <v>94</v>
      </c>
      <c r="E6" s="78"/>
      <c r="F6" s="78"/>
      <c r="G6" s="78"/>
      <c r="I6" s="80" t="s">
        <v>22</v>
      </c>
      <c r="J6" s="80"/>
      <c r="K6" s="81" t="s">
        <v>57</v>
      </c>
      <c r="L6" s="81"/>
      <c r="M6" s="81"/>
      <c r="N6" s="81"/>
      <c r="O6" s="81"/>
      <c r="P6" s="81"/>
    </row>
    <row r="7" spans="2:58" ht="11.25" customHeight="1"/>
    <row r="8" spans="2:58">
      <c r="B8" s="3" t="s">
        <v>4</v>
      </c>
      <c r="C8" s="3" t="s">
        <v>6</v>
      </c>
      <c r="D8" s="102" t="s">
        <v>5</v>
      </c>
      <c r="E8" s="102"/>
      <c r="F8" s="102"/>
      <c r="G8" s="102"/>
      <c r="H8" s="102"/>
      <c r="I8" s="10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58" ht="16.5" customHeight="1" thickBot="1">
      <c r="B9" s="6">
        <v>1</v>
      </c>
      <c r="C9" s="65" t="s">
        <v>217</v>
      </c>
      <c r="D9" s="105" t="s">
        <v>65</v>
      </c>
      <c r="E9" s="106"/>
      <c r="F9" s="106"/>
      <c r="G9" s="106"/>
      <c r="H9" s="106"/>
      <c r="I9" s="107"/>
      <c r="J9" s="28">
        <v>85</v>
      </c>
      <c r="K9" s="55">
        <v>97</v>
      </c>
      <c r="L9" s="70">
        <v>95</v>
      </c>
      <c r="M9" s="16">
        <v>0</v>
      </c>
      <c r="N9" s="16">
        <v>0</v>
      </c>
      <c r="O9" s="16">
        <v>0</v>
      </c>
      <c r="P9" s="16">
        <v>0</v>
      </c>
      <c r="Q9" s="10">
        <f>SUM(J9:P9)/5</f>
        <v>55.4</v>
      </c>
      <c r="T9" s="48"/>
      <c r="U9" s="48"/>
      <c r="V9" s="64"/>
      <c r="W9" s="49"/>
      <c r="X9" s="48"/>
      <c r="Y9" s="50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>
        <v>1</v>
      </c>
      <c r="AK9" s="48"/>
      <c r="AL9" s="48"/>
      <c r="AM9" s="48" t="s">
        <v>136</v>
      </c>
      <c r="AN9" s="48" t="s">
        <v>137</v>
      </c>
      <c r="AO9" s="48" t="s">
        <v>138</v>
      </c>
      <c r="AP9" s="48" t="s">
        <v>139</v>
      </c>
      <c r="AQ9" s="48">
        <v>1</v>
      </c>
      <c r="AR9" s="48"/>
      <c r="AS9" s="48"/>
      <c r="AT9" s="47">
        <v>39</v>
      </c>
      <c r="AU9" s="48"/>
      <c r="AV9" s="51">
        <f>((AT9*(10/43)*4))</f>
        <v>36.279069767441861</v>
      </c>
      <c r="AW9" s="52">
        <v>20</v>
      </c>
      <c r="AX9" s="53">
        <v>10</v>
      </c>
      <c r="AY9" s="53">
        <v>10</v>
      </c>
      <c r="AZ9" s="53">
        <v>10</v>
      </c>
      <c r="BA9" s="53">
        <v>10</v>
      </c>
      <c r="BB9" s="53">
        <v>10</v>
      </c>
      <c r="BC9" s="53">
        <v>10</v>
      </c>
      <c r="BD9" s="52">
        <f>(SUM(AX9:BC9)*40/60)</f>
        <v>40</v>
      </c>
      <c r="BE9" s="54">
        <f>AV9+AW9+BD9</f>
        <v>96.279069767441854</v>
      </c>
      <c r="BF9" s="55">
        <v>97</v>
      </c>
    </row>
    <row r="10" spans="2:58" ht="16.5" thickBot="1">
      <c r="B10" s="6">
        <f>B9+1</f>
        <v>2</v>
      </c>
      <c r="C10" s="65" t="s">
        <v>218</v>
      </c>
      <c r="D10" s="105" t="s">
        <v>66</v>
      </c>
      <c r="E10" s="106"/>
      <c r="F10" s="106"/>
      <c r="G10" s="106"/>
      <c r="H10" s="106"/>
      <c r="I10" s="107"/>
      <c r="J10" s="28">
        <v>95</v>
      </c>
      <c r="K10" s="55">
        <v>100</v>
      </c>
      <c r="L10" s="70">
        <v>95</v>
      </c>
      <c r="M10" s="16">
        <v>0</v>
      </c>
      <c r="N10" s="16">
        <v>0</v>
      </c>
      <c r="O10" s="16">
        <v>0</v>
      </c>
      <c r="P10" s="16">
        <v>0</v>
      </c>
      <c r="Q10" s="10">
        <f t="shared" ref="Q10:Q27" si="0">SUM(J10:P10)/5</f>
        <v>58</v>
      </c>
      <c r="T10" s="48"/>
      <c r="U10" s="48"/>
      <c r="V10" s="64"/>
      <c r="W10" s="49"/>
      <c r="X10" s="48"/>
      <c r="Y10" s="50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>
        <v>1</v>
      </c>
      <c r="AR10" s="48"/>
      <c r="AS10" s="48"/>
      <c r="AT10" s="45">
        <v>41</v>
      </c>
      <c r="AU10" s="46"/>
      <c r="AV10" s="51">
        <f t="shared" ref="AV10:AV36" si="1">((AT10*(10/43)*4))</f>
        <v>38.139534883720927</v>
      </c>
      <c r="AW10" s="52">
        <v>20</v>
      </c>
      <c r="AX10" s="53">
        <v>10</v>
      </c>
      <c r="AY10" s="53">
        <v>10</v>
      </c>
      <c r="AZ10" s="53">
        <v>10</v>
      </c>
      <c r="BA10" s="53">
        <v>10</v>
      </c>
      <c r="BB10" s="53">
        <v>10</v>
      </c>
      <c r="BC10" s="53">
        <v>10</v>
      </c>
      <c r="BD10" s="52">
        <f t="shared" ref="BD10:BD36" si="2">(SUM(AX10:BC10)*40/60)</f>
        <v>40</v>
      </c>
      <c r="BE10" s="54">
        <f t="shared" ref="BE10:BE36" si="3">AV10+AW10+BD10</f>
        <v>98.139534883720927</v>
      </c>
      <c r="BF10" s="55">
        <v>100</v>
      </c>
    </row>
    <row r="11" spans="2:58" ht="16.5" thickBot="1">
      <c r="B11" s="6">
        <f t="shared" ref="B11:B53" si="4">B10+1</f>
        <v>3</v>
      </c>
      <c r="C11" s="65" t="s">
        <v>219</v>
      </c>
      <c r="D11" s="105" t="s">
        <v>67</v>
      </c>
      <c r="E11" s="106"/>
      <c r="F11" s="106"/>
      <c r="G11" s="106"/>
      <c r="H11" s="106"/>
      <c r="I11" s="107"/>
      <c r="J11" s="28">
        <v>70</v>
      </c>
      <c r="K11" s="69">
        <v>0</v>
      </c>
      <c r="L11" s="70">
        <v>80</v>
      </c>
      <c r="M11" s="16">
        <v>0</v>
      </c>
      <c r="N11" s="16">
        <v>0</v>
      </c>
      <c r="O11" s="16">
        <v>0</v>
      </c>
      <c r="P11" s="16">
        <v>0</v>
      </c>
      <c r="Q11" s="10">
        <f t="shared" si="0"/>
        <v>30</v>
      </c>
      <c r="T11" s="48"/>
      <c r="U11" s="48"/>
      <c r="V11" s="64"/>
      <c r="W11" s="49"/>
      <c r="X11" s="48"/>
      <c r="Y11" s="50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>
        <v>1</v>
      </c>
      <c r="AK11" s="48"/>
      <c r="AL11" s="48"/>
      <c r="AM11" s="48"/>
      <c r="AN11" s="48"/>
      <c r="AO11" s="48"/>
      <c r="AP11" s="48"/>
      <c r="AQ11" s="48">
        <v>1</v>
      </c>
      <c r="AR11" s="48"/>
      <c r="AS11" s="48"/>
      <c r="AT11" s="45">
        <v>31</v>
      </c>
      <c r="AU11" s="46"/>
      <c r="AV11" s="51">
        <f t="shared" si="1"/>
        <v>28.837209302325579</v>
      </c>
      <c r="AW11" s="52">
        <v>0</v>
      </c>
      <c r="AX11" s="53"/>
      <c r="AY11" s="53"/>
      <c r="AZ11" s="53"/>
      <c r="BA11" s="53"/>
      <c r="BB11" s="3"/>
      <c r="BC11" s="53"/>
      <c r="BD11" s="52">
        <f t="shared" si="2"/>
        <v>0</v>
      </c>
      <c r="BE11" s="54"/>
      <c r="BF11" s="55"/>
    </row>
    <row r="12" spans="2:58" ht="16.5" thickBot="1">
      <c r="B12" s="6">
        <f t="shared" si="4"/>
        <v>4</v>
      </c>
      <c r="C12" s="65" t="s">
        <v>220</v>
      </c>
      <c r="D12" s="105" t="s">
        <v>68</v>
      </c>
      <c r="E12" s="106"/>
      <c r="F12" s="106"/>
      <c r="G12" s="106"/>
      <c r="H12" s="106"/>
      <c r="I12" s="107"/>
      <c r="J12" s="28">
        <v>95</v>
      </c>
      <c r="K12" s="55">
        <v>100</v>
      </c>
      <c r="L12" s="70">
        <v>90</v>
      </c>
      <c r="M12" s="16">
        <v>0</v>
      </c>
      <c r="N12" s="16">
        <v>0</v>
      </c>
      <c r="O12" s="16">
        <v>0</v>
      </c>
      <c r="P12" s="16">
        <v>0</v>
      </c>
      <c r="Q12" s="10">
        <f t="shared" si="0"/>
        <v>57</v>
      </c>
      <c r="T12" s="48"/>
      <c r="U12" s="48"/>
      <c r="V12" s="64"/>
      <c r="W12" s="49"/>
      <c r="X12" s="48"/>
      <c r="Y12" s="50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>
        <v>1</v>
      </c>
      <c r="AR12" s="48"/>
      <c r="AS12" s="48"/>
      <c r="AT12" s="45">
        <v>41</v>
      </c>
      <c r="AU12" s="46"/>
      <c r="AV12" s="51">
        <f t="shared" si="1"/>
        <v>38.139534883720927</v>
      </c>
      <c r="AW12" s="52">
        <v>20</v>
      </c>
      <c r="AX12" s="53">
        <v>10</v>
      </c>
      <c r="AY12" s="53">
        <v>10</v>
      </c>
      <c r="AZ12" s="53">
        <v>10</v>
      </c>
      <c r="BA12" s="53">
        <v>10</v>
      </c>
      <c r="BB12" s="53">
        <v>10</v>
      </c>
      <c r="BC12" s="53">
        <v>10</v>
      </c>
      <c r="BD12" s="52">
        <f t="shared" si="2"/>
        <v>40</v>
      </c>
      <c r="BE12" s="54">
        <f t="shared" si="3"/>
        <v>98.139534883720927</v>
      </c>
      <c r="BF12" s="55">
        <v>100</v>
      </c>
    </row>
    <row r="13" spans="2:58" ht="16.5" thickBot="1">
      <c r="B13" s="6">
        <f t="shared" si="4"/>
        <v>5</v>
      </c>
      <c r="C13" s="65" t="s">
        <v>221</v>
      </c>
      <c r="D13" s="105" t="s">
        <v>69</v>
      </c>
      <c r="E13" s="106"/>
      <c r="F13" s="106"/>
      <c r="G13" s="106"/>
      <c r="H13" s="106"/>
      <c r="I13" s="107"/>
      <c r="J13" s="28">
        <v>95</v>
      </c>
      <c r="K13" s="55">
        <v>90</v>
      </c>
      <c r="L13" s="70">
        <f t="shared" ref="L13:L36" si="5">K13</f>
        <v>90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55</v>
      </c>
      <c r="T13" s="48"/>
      <c r="U13" s="48"/>
      <c r="V13" s="64"/>
      <c r="W13" s="49"/>
      <c r="X13" s="48"/>
      <c r="Y13" s="50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>
        <v>1</v>
      </c>
      <c r="AK13" s="48"/>
      <c r="AL13" s="48"/>
      <c r="AM13" s="48"/>
      <c r="AN13" s="48"/>
      <c r="AO13" s="48"/>
      <c r="AP13" s="48"/>
      <c r="AQ13" s="48"/>
      <c r="AR13" s="48"/>
      <c r="AS13" s="48"/>
      <c r="AT13" s="45">
        <v>39</v>
      </c>
      <c r="AU13" s="46"/>
      <c r="AV13" s="51">
        <f t="shared" si="1"/>
        <v>36.279069767441861</v>
      </c>
      <c r="AW13" s="52">
        <v>20</v>
      </c>
      <c r="AX13" s="53">
        <v>10</v>
      </c>
      <c r="AY13" s="53">
        <v>10</v>
      </c>
      <c r="AZ13" s="53">
        <v>10</v>
      </c>
      <c r="BA13" s="53">
        <v>10</v>
      </c>
      <c r="BB13" s="3"/>
      <c r="BC13" s="53">
        <v>10</v>
      </c>
      <c r="BD13" s="52">
        <f t="shared" si="2"/>
        <v>33.333333333333336</v>
      </c>
      <c r="BE13" s="54">
        <f t="shared" si="3"/>
        <v>89.612403100775197</v>
      </c>
      <c r="BF13" s="55">
        <v>90</v>
      </c>
    </row>
    <row r="14" spans="2:58" ht="16.5" thickBot="1">
      <c r="B14" s="6">
        <f t="shared" si="4"/>
        <v>6</v>
      </c>
      <c r="C14" s="65" t="s">
        <v>222</v>
      </c>
      <c r="D14" s="105" t="s">
        <v>70</v>
      </c>
      <c r="E14" s="106"/>
      <c r="F14" s="106"/>
      <c r="G14" s="106"/>
      <c r="H14" s="106"/>
      <c r="I14" s="107"/>
      <c r="J14" s="28">
        <v>0</v>
      </c>
      <c r="K14" s="55">
        <v>70</v>
      </c>
      <c r="L14" s="70">
        <v>90</v>
      </c>
      <c r="M14" s="16">
        <v>0</v>
      </c>
      <c r="N14" s="16">
        <v>0</v>
      </c>
      <c r="O14" s="16">
        <v>0</v>
      </c>
      <c r="P14" s="16">
        <v>0</v>
      </c>
      <c r="Q14" s="10">
        <f t="shared" si="0"/>
        <v>32</v>
      </c>
      <c r="T14" s="48"/>
      <c r="U14" s="48"/>
      <c r="V14" s="64"/>
      <c r="W14" s="49"/>
      <c r="X14" s="48"/>
      <c r="Y14" s="50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>
        <v>1</v>
      </c>
      <c r="AR14" s="48"/>
      <c r="AS14" s="48"/>
      <c r="AT14" s="45">
        <v>33</v>
      </c>
      <c r="AU14" s="46"/>
      <c r="AV14" s="51">
        <f t="shared" si="1"/>
        <v>30.697674418604652</v>
      </c>
      <c r="AW14" s="52">
        <v>20</v>
      </c>
      <c r="AX14" s="3"/>
      <c r="AY14" s="53">
        <v>10</v>
      </c>
      <c r="AZ14" s="53">
        <v>10</v>
      </c>
      <c r="BA14" s="3"/>
      <c r="BB14" s="3"/>
      <c r="BC14" s="53"/>
      <c r="BD14" s="52">
        <f t="shared" si="2"/>
        <v>13.333333333333334</v>
      </c>
      <c r="BE14" s="54">
        <f t="shared" si="3"/>
        <v>64.031007751937977</v>
      </c>
      <c r="BF14" s="55">
        <v>70</v>
      </c>
    </row>
    <row r="15" spans="2:58" ht="16.5" thickBot="1">
      <c r="B15" s="6">
        <f t="shared" si="4"/>
        <v>7</v>
      </c>
      <c r="C15" s="65" t="s">
        <v>223</v>
      </c>
      <c r="D15" s="105" t="s">
        <v>71</v>
      </c>
      <c r="E15" s="106"/>
      <c r="F15" s="106"/>
      <c r="G15" s="106"/>
      <c r="H15" s="106"/>
      <c r="I15" s="107"/>
      <c r="J15" s="28">
        <v>75</v>
      </c>
      <c r="K15" s="55">
        <v>100</v>
      </c>
      <c r="L15" s="70">
        <v>90</v>
      </c>
      <c r="M15" s="16">
        <v>0</v>
      </c>
      <c r="N15" s="16">
        <v>0</v>
      </c>
      <c r="O15" s="16">
        <v>0</v>
      </c>
      <c r="P15" s="16">
        <v>0</v>
      </c>
      <c r="Q15" s="10">
        <f t="shared" si="0"/>
        <v>53</v>
      </c>
      <c r="T15" s="48"/>
      <c r="U15" s="48"/>
      <c r="V15" s="64"/>
      <c r="W15" s="49"/>
      <c r="X15" s="48"/>
      <c r="Y15" s="50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5">
        <v>41</v>
      </c>
      <c r="AU15" s="46"/>
      <c r="AV15" s="51">
        <f t="shared" si="1"/>
        <v>38.139534883720927</v>
      </c>
      <c r="AW15" s="52">
        <v>20</v>
      </c>
      <c r="AX15" s="53">
        <v>10</v>
      </c>
      <c r="AY15" s="53">
        <v>10</v>
      </c>
      <c r="AZ15" s="53">
        <v>10</v>
      </c>
      <c r="BA15" s="53">
        <v>10</v>
      </c>
      <c r="BB15" s="53">
        <v>10</v>
      </c>
      <c r="BC15" s="53">
        <v>10</v>
      </c>
      <c r="BD15" s="52">
        <f t="shared" si="2"/>
        <v>40</v>
      </c>
      <c r="BE15" s="54">
        <f t="shared" si="3"/>
        <v>98.139534883720927</v>
      </c>
      <c r="BF15" s="55">
        <v>100</v>
      </c>
    </row>
    <row r="16" spans="2:58" ht="16.5" thickBot="1">
      <c r="B16" s="6">
        <f t="shared" si="4"/>
        <v>8</v>
      </c>
      <c r="C16" s="65" t="s">
        <v>224</v>
      </c>
      <c r="D16" s="105" t="s">
        <v>72</v>
      </c>
      <c r="E16" s="106"/>
      <c r="F16" s="106"/>
      <c r="G16" s="106"/>
      <c r="H16" s="106"/>
      <c r="I16" s="107"/>
      <c r="J16" s="28">
        <v>90</v>
      </c>
      <c r="K16" s="55">
        <v>90</v>
      </c>
      <c r="L16" s="70">
        <f t="shared" si="5"/>
        <v>90</v>
      </c>
      <c r="M16" s="16">
        <v>0</v>
      </c>
      <c r="N16" s="16">
        <v>0</v>
      </c>
      <c r="O16" s="16">
        <v>0</v>
      </c>
      <c r="P16" s="16">
        <v>0</v>
      </c>
      <c r="Q16" s="10">
        <f t="shared" si="0"/>
        <v>54</v>
      </c>
      <c r="T16" s="48"/>
      <c r="U16" s="48"/>
      <c r="V16" s="64"/>
      <c r="W16" s="49"/>
      <c r="X16" s="48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>
        <v>1</v>
      </c>
      <c r="AK16" s="48"/>
      <c r="AL16" s="48"/>
      <c r="AM16" s="48"/>
      <c r="AN16" s="48"/>
      <c r="AO16" s="48"/>
      <c r="AP16" s="48"/>
      <c r="AQ16" s="48">
        <v>1</v>
      </c>
      <c r="AR16" s="48"/>
      <c r="AS16" s="48"/>
      <c r="AT16" s="45">
        <v>36</v>
      </c>
      <c r="AU16" s="46"/>
      <c r="AV16" s="51">
        <f t="shared" si="1"/>
        <v>33.488372093023258</v>
      </c>
      <c r="AW16" s="52">
        <v>20</v>
      </c>
      <c r="AX16" s="53">
        <v>10</v>
      </c>
      <c r="AY16" s="53"/>
      <c r="AZ16" s="53">
        <v>10</v>
      </c>
      <c r="BA16" s="53">
        <v>10</v>
      </c>
      <c r="BB16" s="53">
        <v>10</v>
      </c>
      <c r="BC16" s="53">
        <v>10</v>
      </c>
      <c r="BD16" s="52">
        <f t="shared" si="2"/>
        <v>33.333333333333336</v>
      </c>
      <c r="BE16" s="54">
        <f t="shared" si="3"/>
        <v>86.821705426356601</v>
      </c>
      <c r="BF16" s="55">
        <v>90</v>
      </c>
    </row>
    <row r="17" spans="2:58" ht="16.5" thickBot="1">
      <c r="B17" s="6">
        <f t="shared" si="4"/>
        <v>9</v>
      </c>
      <c r="C17" s="65" t="s">
        <v>225</v>
      </c>
      <c r="D17" s="105" t="s">
        <v>73</v>
      </c>
      <c r="E17" s="106"/>
      <c r="F17" s="106"/>
      <c r="G17" s="106"/>
      <c r="H17" s="106"/>
      <c r="I17" s="107"/>
      <c r="J17" s="28">
        <v>90</v>
      </c>
      <c r="K17" s="55">
        <v>95</v>
      </c>
      <c r="L17" s="70">
        <f t="shared" si="5"/>
        <v>95</v>
      </c>
      <c r="M17" s="16">
        <v>0</v>
      </c>
      <c r="N17" s="16">
        <v>0</v>
      </c>
      <c r="O17" s="16">
        <v>0</v>
      </c>
      <c r="P17" s="16">
        <v>0</v>
      </c>
      <c r="Q17" s="10">
        <f t="shared" si="0"/>
        <v>56</v>
      </c>
      <c r="T17" s="48"/>
      <c r="U17" s="48"/>
      <c r="V17" s="64"/>
      <c r="W17" s="49"/>
      <c r="X17" s="48"/>
      <c r="Y17" s="50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56">
        <v>36</v>
      </c>
      <c r="AU17" s="57"/>
      <c r="AV17" s="51">
        <f t="shared" si="1"/>
        <v>33.488372093023258</v>
      </c>
      <c r="AW17" s="52">
        <v>20</v>
      </c>
      <c r="AX17" s="53">
        <v>10</v>
      </c>
      <c r="AY17" s="53">
        <v>10</v>
      </c>
      <c r="AZ17" s="53">
        <v>10</v>
      </c>
      <c r="BA17" s="53">
        <v>10</v>
      </c>
      <c r="BB17" s="53">
        <v>10</v>
      </c>
      <c r="BC17" s="53">
        <v>10</v>
      </c>
      <c r="BD17" s="52">
        <f t="shared" si="2"/>
        <v>40</v>
      </c>
      <c r="BE17" s="54">
        <f t="shared" si="3"/>
        <v>93.488372093023258</v>
      </c>
      <c r="BF17" s="55">
        <v>95</v>
      </c>
    </row>
    <row r="18" spans="2:58" ht="16.5" thickBot="1">
      <c r="B18" s="6">
        <f t="shared" si="4"/>
        <v>10</v>
      </c>
      <c r="C18" s="65" t="s">
        <v>226</v>
      </c>
      <c r="D18" s="105" t="s">
        <v>74</v>
      </c>
      <c r="E18" s="106"/>
      <c r="F18" s="106"/>
      <c r="G18" s="106"/>
      <c r="H18" s="106"/>
      <c r="I18" s="107"/>
      <c r="J18" s="28">
        <v>85</v>
      </c>
      <c r="K18" s="55">
        <v>96</v>
      </c>
      <c r="L18" s="70">
        <f t="shared" si="5"/>
        <v>96</v>
      </c>
      <c r="M18" s="16">
        <v>0</v>
      </c>
      <c r="N18" s="16">
        <v>0</v>
      </c>
      <c r="O18" s="16">
        <v>0</v>
      </c>
      <c r="P18" s="16">
        <v>0</v>
      </c>
      <c r="Q18" s="10">
        <f t="shared" si="0"/>
        <v>55.4</v>
      </c>
      <c r="T18" s="48"/>
      <c r="U18" s="48"/>
      <c r="V18" s="64"/>
      <c r="W18" s="49"/>
      <c r="X18" s="48"/>
      <c r="Y18" s="50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58">
        <v>38</v>
      </c>
      <c r="AU18" s="59"/>
      <c r="AV18" s="51">
        <f t="shared" si="1"/>
        <v>35.348837209302324</v>
      </c>
      <c r="AW18" s="52">
        <v>20</v>
      </c>
      <c r="AX18" s="53">
        <v>10</v>
      </c>
      <c r="AY18" s="53">
        <v>10</v>
      </c>
      <c r="AZ18" s="53">
        <v>10</v>
      </c>
      <c r="BA18" s="53">
        <v>10</v>
      </c>
      <c r="BB18" s="53">
        <v>10</v>
      </c>
      <c r="BC18" s="53">
        <v>10</v>
      </c>
      <c r="BD18" s="52">
        <f t="shared" si="2"/>
        <v>40</v>
      </c>
      <c r="BE18" s="54">
        <f t="shared" si="3"/>
        <v>95.348837209302332</v>
      </c>
      <c r="BF18" s="55">
        <v>96</v>
      </c>
    </row>
    <row r="19" spans="2:58" ht="16.5" thickBot="1">
      <c r="B19" s="6">
        <f t="shared" si="4"/>
        <v>11</v>
      </c>
      <c r="C19" s="65" t="s">
        <v>227</v>
      </c>
      <c r="D19" s="105" t="s">
        <v>75</v>
      </c>
      <c r="E19" s="106"/>
      <c r="F19" s="106"/>
      <c r="G19" s="106"/>
      <c r="H19" s="106"/>
      <c r="I19" s="107"/>
      <c r="J19" s="28">
        <v>90</v>
      </c>
      <c r="K19" s="55">
        <v>100</v>
      </c>
      <c r="L19" s="70">
        <v>90</v>
      </c>
      <c r="M19" s="16">
        <v>0</v>
      </c>
      <c r="N19" s="16">
        <v>0</v>
      </c>
      <c r="O19" s="16">
        <v>0</v>
      </c>
      <c r="P19" s="16">
        <v>0</v>
      </c>
      <c r="Q19" s="10">
        <f t="shared" si="0"/>
        <v>56</v>
      </c>
      <c r="T19" s="48"/>
      <c r="U19" s="48"/>
      <c r="V19" s="64"/>
      <c r="W19" s="49"/>
      <c r="X19" s="48"/>
      <c r="Y19" s="50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>
        <v>1</v>
      </c>
      <c r="AK19" s="48"/>
      <c r="AL19" s="48"/>
      <c r="AM19" s="48"/>
      <c r="AN19" s="48"/>
      <c r="AO19" s="48"/>
      <c r="AP19" s="48"/>
      <c r="AQ19" s="48">
        <v>1</v>
      </c>
      <c r="AR19" s="48"/>
      <c r="AS19" s="48"/>
      <c r="AT19" s="45">
        <v>41</v>
      </c>
      <c r="AU19" s="46"/>
      <c r="AV19" s="51">
        <f t="shared" si="1"/>
        <v>38.139534883720927</v>
      </c>
      <c r="AW19" s="52">
        <v>20</v>
      </c>
      <c r="AX19" s="53">
        <v>10</v>
      </c>
      <c r="AY19" s="53">
        <v>10</v>
      </c>
      <c r="AZ19" s="53">
        <v>10</v>
      </c>
      <c r="BA19" s="53">
        <v>10</v>
      </c>
      <c r="BB19" s="53">
        <v>10</v>
      </c>
      <c r="BC19" s="53">
        <v>10</v>
      </c>
      <c r="BD19" s="52">
        <f t="shared" si="2"/>
        <v>40</v>
      </c>
      <c r="BE19" s="54">
        <f t="shared" si="3"/>
        <v>98.139534883720927</v>
      </c>
      <c r="BF19" s="55">
        <v>100</v>
      </c>
    </row>
    <row r="20" spans="2:58" ht="16.5" thickBot="1">
      <c r="B20" s="6">
        <f t="shared" si="4"/>
        <v>12</v>
      </c>
      <c r="C20" s="65" t="s">
        <v>228</v>
      </c>
      <c r="D20" s="105" t="s">
        <v>76</v>
      </c>
      <c r="E20" s="106"/>
      <c r="F20" s="106"/>
      <c r="G20" s="106"/>
      <c r="H20" s="106"/>
      <c r="I20" s="107"/>
      <c r="J20" s="68">
        <v>0</v>
      </c>
      <c r="K20" s="69">
        <v>0</v>
      </c>
      <c r="L20" s="71">
        <f t="shared" si="5"/>
        <v>0</v>
      </c>
      <c r="M20" s="16">
        <v>0</v>
      </c>
      <c r="N20" s="16">
        <v>0</v>
      </c>
      <c r="O20" s="16">
        <v>0</v>
      </c>
      <c r="P20" s="16">
        <v>0</v>
      </c>
      <c r="Q20" s="10">
        <f t="shared" si="0"/>
        <v>0</v>
      </c>
      <c r="T20" s="48"/>
      <c r="U20" s="48"/>
      <c r="V20" s="64"/>
      <c r="W20" s="49"/>
      <c r="X20" s="48"/>
      <c r="Y20" s="50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 t="s">
        <v>140</v>
      </c>
      <c r="AR20" s="48"/>
      <c r="AS20" s="48"/>
      <c r="AT20" s="45">
        <v>21</v>
      </c>
      <c r="AU20" s="46"/>
      <c r="AV20" s="51">
        <f t="shared" si="1"/>
        <v>19.534883720930232</v>
      </c>
      <c r="AW20" s="52">
        <v>0</v>
      </c>
      <c r="AX20" s="53"/>
      <c r="AY20" s="53"/>
      <c r="AZ20" s="53">
        <v>10</v>
      </c>
      <c r="BA20" s="3"/>
      <c r="BB20" s="3"/>
      <c r="BC20" s="3"/>
      <c r="BD20" s="52">
        <f t="shared" si="2"/>
        <v>6.666666666666667</v>
      </c>
      <c r="BE20" s="54"/>
      <c r="BF20" s="55"/>
    </row>
    <row r="21" spans="2:58" ht="16.5" thickBot="1">
      <c r="B21" s="6">
        <f t="shared" si="4"/>
        <v>13</v>
      </c>
      <c r="C21" s="65" t="s">
        <v>229</v>
      </c>
      <c r="D21" s="105" t="s">
        <v>77</v>
      </c>
      <c r="E21" s="106"/>
      <c r="F21" s="106"/>
      <c r="G21" s="106"/>
      <c r="H21" s="106"/>
      <c r="I21" s="107"/>
      <c r="J21" s="28">
        <v>90</v>
      </c>
      <c r="K21" s="55">
        <v>95</v>
      </c>
      <c r="L21" s="70">
        <f t="shared" si="5"/>
        <v>95</v>
      </c>
      <c r="M21" s="16">
        <v>0</v>
      </c>
      <c r="N21" s="16">
        <v>0</v>
      </c>
      <c r="O21" s="16">
        <v>0</v>
      </c>
      <c r="P21" s="16">
        <v>0</v>
      </c>
      <c r="Q21" s="10">
        <f t="shared" si="0"/>
        <v>56</v>
      </c>
      <c r="T21" s="48"/>
      <c r="U21" s="48"/>
      <c r="V21" s="64"/>
      <c r="W21" s="49"/>
      <c r="X21" s="48"/>
      <c r="Y21" s="50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v>1</v>
      </c>
      <c r="AK21" s="48"/>
      <c r="AL21" s="48"/>
      <c r="AM21" s="48"/>
      <c r="AN21" s="48"/>
      <c r="AO21" s="48"/>
      <c r="AP21" s="48"/>
      <c r="AQ21" s="48">
        <v>1</v>
      </c>
      <c r="AR21" s="48"/>
      <c r="AS21" s="48"/>
      <c r="AT21" s="45">
        <v>36</v>
      </c>
      <c r="AU21" s="46"/>
      <c r="AV21" s="51">
        <f t="shared" si="1"/>
        <v>33.488372093023258</v>
      </c>
      <c r="AW21" s="52">
        <v>20</v>
      </c>
      <c r="AX21" s="53">
        <v>10</v>
      </c>
      <c r="AY21" s="53">
        <v>10</v>
      </c>
      <c r="AZ21" s="53">
        <v>10</v>
      </c>
      <c r="BA21" s="53">
        <v>10</v>
      </c>
      <c r="BB21" s="53">
        <v>10</v>
      </c>
      <c r="BC21" s="53">
        <v>10</v>
      </c>
      <c r="BD21" s="52">
        <f t="shared" si="2"/>
        <v>40</v>
      </c>
      <c r="BE21" s="54">
        <f t="shared" si="3"/>
        <v>93.488372093023258</v>
      </c>
      <c r="BF21" s="55">
        <v>95</v>
      </c>
    </row>
    <row r="22" spans="2:58" ht="16.5" thickBot="1">
      <c r="B22" s="6">
        <f t="shared" si="4"/>
        <v>14</v>
      </c>
      <c r="C22" s="65" t="s">
        <v>230</v>
      </c>
      <c r="D22" s="105" t="s">
        <v>78</v>
      </c>
      <c r="E22" s="106"/>
      <c r="F22" s="106"/>
      <c r="G22" s="106"/>
      <c r="H22" s="106"/>
      <c r="I22" s="107"/>
      <c r="J22" s="28">
        <v>85</v>
      </c>
      <c r="K22" s="55">
        <v>70</v>
      </c>
      <c r="L22" s="70">
        <v>80</v>
      </c>
      <c r="M22" s="16">
        <v>0</v>
      </c>
      <c r="N22" s="16">
        <v>0</v>
      </c>
      <c r="O22" s="16">
        <v>0</v>
      </c>
      <c r="P22" s="16">
        <v>0</v>
      </c>
      <c r="Q22" s="10">
        <f t="shared" si="0"/>
        <v>47</v>
      </c>
      <c r="T22" s="48"/>
      <c r="U22" s="48"/>
      <c r="V22" s="64"/>
      <c r="W22" s="49"/>
      <c r="X22" s="48"/>
      <c r="Y22" s="50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>
        <v>1</v>
      </c>
      <c r="AK22" s="48"/>
      <c r="AL22" s="48"/>
      <c r="AM22" s="48"/>
      <c r="AN22" s="48"/>
      <c r="AO22" s="48"/>
      <c r="AP22" s="48"/>
      <c r="AQ22" s="48">
        <v>1</v>
      </c>
      <c r="AR22" s="48"/>
      <c r="AS22" s="48"/>
      <c r="AT22" s="48"/>
      <c r="AU22" s="48"/>
      <c r="AV22" s="51">
        <f t="shared" si="1"/>
        <v>0</v>
      </c>
      <c r="AW22" s="52">
        <v>20</v>
      </c>
      <c r="AX22" s="3"/>
      <c r="AY22" s="53">
        <v>10</v>
      </c>
      <c r="AZ22" s="53">
        <v>10</v>
      </c>
      <c r="BA22" s="3"/>
      <c r="BB22" s="3"/>
      <c r="BC22" s="53">
        <v>10</v>
      </c>
      <c r="BD22" s="52">
        <f t="shared" si="2"/>
        <v>20</v>
      </c>
      <c r="BE22" s="54">
        <f t="shared" si="3"/>
        <v>40</v>
      </c>
      <c r="BF22" s="55"/>
    </row>
    <row r="23" spans="2:58" ht="16.5" thickBot="1">
      <c r="B23" s="6">
        <f t="shared" si="4"/>
        <v>15</v>
      </c>
      <c r="C23" s="65" t="s">
        <v>231</v>
      </c>
      <c r="D23" s="105" t="s">
        <v>79</v>
      </c>
      <c r="E23" s="106"/>
      <c r="F23" s="106"/>
      <c r="G23" s="106"/>
      <c r="H23" s="106"/>
      <c r="I23" s="107"/>
      <c r="J23" s="28">
        <v>95</v>
      </c>
      <c r="K23" s="55">
        <v>100</v>
      </c>
      <c r="L23" s="70">
        <v>90</v>
      </c>
      <c r="M23" s="16">
        <v>0</v>
      </c>
      <c r="N23" s="16">
        <v>0</v>
      </c>
      <c r="O23" s="16">
        <v>0</v>
      </c>
      <c r="P23" s="16">
        <v>0</v>
      </c>
      <c r="Q23" s="10">
        <f t="shared" si="0"/>
        <v>57</v>
      </c>
      <c r="T23" s="48"/>
      <c r="U23" s="48"/>
      <c r="V23" s="64"/>
      <c r="W23" s="49"/>
      <c r="X23" s="48"/>
      <c r="Y23" s="50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>
        <v>1</v>
      </c>
      <c r="AK23" s="48"/>
      <c r="AL23" s="48"/>
      <c r="AM23" s="48"/>
      <c r="AN23" s="48"/>
      <c r="AO23" s="48"/>
      <c r="AP23" s="48"/>
      <c r="AQ23" s="48">
        <v>1</v>
      </c>
      <c r="AR23" s="48"/>
      <c r="AS23" s="48"/>
      <c r="AT23" s="45">
        <v>41</v>
      </c>
      <c r="AU23" s="46"/>
      <c r="AV23" s="51">
        <f t="shared" si="1"/>
        <v>38.139534883720927</v>
      </c>
      <c r="AW23" s="52">
        <v>20</v>
      </c>
      <c r="AX23" s="53">
        <v>10</v>
      </c>
      <c r="AY23" s="53">
        <v>10</v>
      </c>
      <c r="AZ23" s="53">
        <v>10</v>
      </c>
      <c r="BA23" s="53">
        <v>10</v>
      </c>
      <c r="BB23" s="53">
        <v>10</v>
      </c>
      <c r="BC23" s="53">
        <v>10</v>
      </c>
      <c r="BD23" s="52">
        <f t="shared" si="2"/>
        <v>40</v>
      </c>
      <c r="BE23" s="54">
        <f t="shared" si="3"/>
        <v>98.139534883720927</v>
      </c>
      <c r="BF23" s="55">
        <v>100</v>
      </c>
    </row>
    <row r="24" spans="2:58" ht="16.5" thickBot="1">
      <c r="B24" s="6">
        <f t="shared" si="4"/>
        <v>16</v>
      </c>
      <c r="C24" s="65" t="s">
        <v>232</v>
      </c>
      <c r="D24" s="105" t="s">
        <v>80</v>
      </c>
      <c r="E24" s="106"/>
      <c r="F24" s="106"/>
      <c r="G24" s="106"/>
      <c r="H24" s="106"/>
      <c r="I24" s="107"/>
      <c r="J24" s="28">
        <v>75</v>
      </c>
      <c r="K24" s="69">
        <v>0</v>
      </c>
      <c r="L24" s="71">
        <f t="shared" si="5"/>
        <v>0</v>
      </c>
      <c r="M24" s="16">
        <v>0</v>
      </c>
      <c r="N24" s="16">
        <v>0</v>
      </c>
      <c r="O24" s="16">
        <v>0</v>
      </c>
      <c r="P24" s="16">
        <v>0</v>
      </c>
      <c r="Q24" s="10">
        <f t="shared" si="0"/>
        <v>15</v>
      </c>
      <c r="T24" s="48"/>
      <c r="U24" s="48"/>
      <c r="V24" s="64"/>
      <c r="W24" s="49"/>
      <c r="X24" s="48"/>
      <c r="Y24" s="50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5">
        <v>31</v>
      </c>
      <c r="AU24" s="46"/>
      <c r="AV24" s="51">
        <f t="shared" si="1"/>
        <v>28.837209302325579</v>
      </c>
      <c r="AW24" s="52">
        <v>0</v>
      </c>
      <c r="AX24" s="3"/>
      <c r="AY24" s="53">
        <v>10</v>
      </c>
      <c r="AZ24" s="3"/>
      <c r="BA24" s="3"/>
      <c r="BB24" s="3"/>
      <c r="BC24" s="53"/>
      <c r="BD24" s="52">
        <f t="shared" si="2"/>
        <v>6.666666666666667</v>
      </c>
      <c r="BE24" s="54">
        <f t="shared" si="3"/>
        <v>35.503875968992247</v>
      </c>
      <c r="BF24" s="55"/>
    </row>
    <row r="25" spans="2:58" ht="16.5" thickBot="1">
      <c r="B25" s="6">
        <f t="shared" si="4"/>
        <v>17</v>
      </c>
      <c r="C25" s="65" t="s">
        <v>233</v>
      </c>
      <c r="D25" s="105" t="s">
        <v>81</v>
      </c>
      <c r="E25" s="106"/>
      <c r="F25" s="106"/>
      <c r="G25" s="106"/>
      <c r="H25" s="106"/>
      <c r="I25" s="107"/>
      <c r="J25" s="28">
        <v>90</v>
      </c>
      <c r="K25" s="55">
        <v>100</v>
      </c>
      <c r="L25" s="70">
        <v>90</v>
      </c>
      <c r="M25" s="16">
        <v>0</v>
      </c>
      <c r="N25" s="16">
        <v>0</v>
      </c>
      <c r="O25" s="16">
        <v>0</v>
      </c>
      <c r="P25" s="16">
        <v>0</v>
      </c>
      <c r="Q25" s="10">
        <f t="shared" si="0"/>
        <v>56</v>
      </c>
      <c r="T25" s="48"/>
      <c r="U25" s="48"/>
      <c r="V25" s="64"/>
      <c r="W25" s="49"/>
      <c r="X25" s="48"/>
      <c r="Y25" s="50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5">
        <v>41</v>
      </c>
      <c r="AU25" s="46"/>
      <c r="AV25" s="51">
        <f t="shared" si="1"/>
        <v>38.139534883720927</v>
      </c>
      <c r="AW25" s="52">
        <v>20</v>
      </c>
      <c r="AX25" s="53">
        <v>10</v>
      </c>
      <c r="AY25" s="53">
        <v>10</v>
      </c>
      <c r="AZ25" s="53">
        <v>10</v>
      </c>
      <c r="BA25" s="53">
        <v>10</v>
      </c>
      <c r="BB25" s="53">
        <v>10</v>
      </c>
      <c r="BC25" s="53">
        <v>10</v>
      </c>
      <c r="BD25" s="52">
        <f t="shared" si="2"/>
        <v>40</v>
      </c>
      <c r="BE25" s="54">
        <f t="shared" si="3"/>
        <v>98.139534883720927</v>
      </c>
      <c r="BF25" s="55">
        <v>100</v>
      </c>
    </row>
    <row r="26" spans="2:58" ht="16.5" thickBot="1">
      <c r="B26" s="6">
        <f t="shared" si="4"/>
        <v>18</v>
      </c>
      <c r="C26" s="65" t="s">
        <v>234</v>
      </c>
      <c r="D26" s="105" t="s">
        <v>82</v>
      </c>
      <c r="E26" s="106"/>
      <c r="F26" s="106"/>
      <c r="G26" s="106"/>
      <c r="H26" s="106"/>
      <c r="I26" s="107"/>
      <c r="J26" s="28">
        <v>90</v>
      </c>
      <c r="K26" s="55">
        <v>81</v>
      </c>
      <c r="L26" s="70">
        <v>90</v>
      </c>
      <c r="M26" s="16">
        <v>0</v>
      </c>
      <c r="N26" s="16">
        <v>0</v>
      </c>
      <c r="O26" s="16">
        <v>0</v>
      </c>
      <c r="P26" s="16">
        <v>0</v>
      </c>
      <c r="Q26" s="10">
        <f t="shared" si="0"/>
        <v>52.2</v>
      </c>
      <c r="T26" s="48"/>
      <c r="U26" s="48"/>
      <c r="V26" s="64"/>
      <c r="W26" s="49"/>
      <c r="X26" s="48"/>
      <c r="Y26" s="50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>
        <v>1</v>
      </c>
      <c r="AK26" s="48"/>
      <c r="AL26" s="48"/>
      <c r="AM26" s="48"/>
      <c r="AN26" s="48"/>
      <c r="AO26" s="48"/>
      <c r="AP26" s="48"/>
      <c r="AQ26" s="48"/>
      <c r="AR26" s="48"/>
      <c r="AS26" s="48"/>
      <c r="AT26" s="45">
        <v>36</v>
      </c>
      <c r="AU26" s="46"/>
      <c r="AV26" s="51">
        <f t="shared" si="1"/>
        <v>33.488372093023258</v>
      </c>
      <c r="AW26" s="52">
        <v>20</v>
      </c>
      <c r="AX26" s="53">
        <v>10</v>
      </c>
      <c r="AY26" s="53">
        <v>10</v>
      </c>
      <c r="AZ26" s="53">
        <v>10</v>
      </c>
      <c r="BA26" s="53">
        <v>10</v>
      </c>
      <c r="BB26" s="3"/>
      <c r="BC26" s="53"/>
      <c r="BD26" s="52">
        <f t="shared" si="2"/>
        <v>26.666666666666668</v>
      </c>
      <c r="BE26" s="54">
        <f t="shared" si="3"/>
        <v>80.15503875968993</v>
      </c>
      <c r="BF26" s="55">
        <v>81</v>
      </c>
    </row>
    <row r="27" spans="2:58" ht="16.5" thickBot="1">
      <c r="B27" s="6">
        <f t="shared" si="4"/>
        <v>19</v>
      </c>
      <c r="C27" s="65" t="s">
        <v>235</v>
      </c>
      <c r="D27" s="105" t="s">
        <v>83</v>
      </c>
      <c r="E27" s="106"/>
      <c r="F27" s="106"/>
      <c r="G27" s="106"/>
      <c r="H27" s="106"/>
      <c r="I27" s="107"/>
      <c r="J27" s="68">
        <v>0</v>
      </c>
      <c r="K27" s="69">
        <v>0</v>
      </c>
      <c r="L27" s="71">
        <f t="shared" si="5"/>
        <v>0</v>
      </c>
      <c r="M27" s="16">
        <v>0</v>
      </c>
      <c r="N27" s="16">
        <v>0</v>
      </c>
      <c r="O27" s="16">
        <v>0</v>
      </c>
      <c r="P27" s="16">
        <v>0</v>
      </c>
      <c r="Q27" s="10">
        <f t="shared" si="0"/>
        <v>0</v>
      </c>
      <c r="T27" s="48"/>
      <c r="U27" s="48"/>
      <c r="V27" s="64"/>
      <c r="W27" s="49"/>
      <c r="X27" s="48"/>
      <c r="Y27" s="50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51">
        <f t="shared" si="1"/>
        <v>0</v>
      </c>
      <c r="AW27" s="52">
        <v>0</v>
      </c>
      <c r="AX27" s="3"/>
      <c r="AY27" s="3"/>
      <c r="AZ27" s="3"/>
      <c r="BA27" s="3"/>
      <c r="BB27" s="53">
        <v>10</v>
      </c>
      <c r="BC27" s="53">
        <v>10</v>
      </c>
      <c r="BD27" s="52">
        <f t="shared" si="2"/>
        <v>13.333333333333334</v>
      </c>
      <c r="BE27" s="54">
        <f t="shared" si="3"/>
        <v>13.333333333333334</v>
      </c>
      <c r="BF27" s="55"/>
    </row>
    <row r="28" spans="2:58" ht="16.5" thickBot="1">
      <c r="B28" s="6">
        <f t="shared" si="4"/>
        <v>20</v>
      </c>
      <c r="C28" s="65" t="s">
        <v>236</v>
      </c>
      <c r="D28" s="105" t="s">
        <v>84</v>
      </c>
      <c r="E28" s="106"/>
      <c r="F28" s="106"/>
      <c r="G28" s="106"/>
      <c r="H28" s="106"/>
      <c r="I28" s="107"/>
      <c r="J28" s="28">
        <v>95</v>
      </c>
      <c r="K28" s="55">
        <v>100</v>
      </c>
      <c r="L28" s="70">
        <v>90</v>
      </c>
      <c r="M28" s="16">
        <v>0</v>
      </c>
      <c r="N28" s="16">
        <v>0</v>
      </c>
      <c r="O28" s="16">
        <v>0</v>
      </c>
      <c r="P28" s="16">
        <v>0</v>
      </c>
      <c r="Q28" s="10">
        <f t="shared" ref="Q28:Q48" si="6">SUM(J28:P28)/7</f>
        <v>40.714285714285715</v>
      </c>
      <c r="T28" s="48"/>
      <c r="U28" s="48"/>
      <c r="V28" s="64"/>
      <c r="W28" s="49"/>
      <c r="X28" s="48"/>
      <c r="Y28" s="50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>
        <v>1</v>
      </c>
      <c r="AK28" s="48"/>
      <c r="AL28" s="48"/>
      <c r="AM28" s="48"/>
      <c r="AN28" s="48"/>
      <c r="AO28" s="48"/>
      <c r="AP28" s="48"/>
      <c r="AQ28" s="48">
        <v>1</v>
      </c>
      <c r="AR28" s="48"/>
      <c r="AS28" s="48"/>
      <c r="AT28" s="45">
        <v>41</v>
      </c>
      <c r="AU28" s="46"/>
      <c r="AV28" s="51">
        <f t="shared" si="1"/>
        <v>38.139534883720927</v>
      </c>
      <c r="AW28" s="52">
        <v>20</v>
      </c>
      <c r="AX28" s="53">
        <v>10</v>
      </c>
      <c r="AY28" s="53">
        <v>10</v>
      </c>
      <c r="AZ28" s="53">
        <v>10</v>
      </c>
      <c r="BA28" s="53">
        <v>10</v>
      </c>
      <c r="BB28" s="53">
        <v>10</v>
      </c>
      <c r="BC28" s="53">
        <v>10</v>
      </c>
      <c r="BD28" s="52">
        <f t="shared" si="2"/>
        <v>40</v>
      </c>
      <c r="BE28" s="54">
        <f t="shared" si="3"/>
        <v>98.139534883720927</v>
      </c>
      <c r="BF28" s="55">
        <v>100</v>
      </c>
    </row>
    <row r="29" spans="2:58" ht="16.5" thickBot="1">
      <c r="B29" s="6">
        <f t="shared" si="4"/>
        <v>21</v>
      </c>
      <c r="C29" s="65" t="s">
        <v>237</v>
      </c>
      <c r="D29" s="105" t="s">
        <v>85</v>
      </c>
      <c r="E29" s="106"/>
      <c r="F29" s="106"/>
      <c r="G29" s="106"/>
      <c r="H29" s="106"/>
      <c r="I29" s="107"/>
      <c r="J29" s="28">
        <v>90</v>
      </c>
      <c r="K29" s="55">
        <v>95</v>
      </c>
      <c r="L29" s="70">
        <f t="shared" si="5"/>
        <v>95</v>
      </c>
      <c r="M29" s="16">
        <v>0</v>
      </c>
      <c r="N29" s="16">
        <v>0</v>
      </c>
      <c r="O29" s="16">
        <v>0</v>
      </c>
      <c r="P29" s="16">
        <v>0</v>
      </c>
      <c r="Q29" s="10">
        <f t="shared" si="6"/>
        <v>40</v>
      </c>
      <c r="T29" s="48"/>
      <c r="U29" s="48"/>
      <c r="V29" s="64"/>
      <c r="W29" s="49"/>
      <c r="X29" s="48"/>
      <c r="Y29" s="50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>
        <v>1</v>
      </c>
      <c r="AK29" s="48"/>
      <c r="AL29" s="48"/>
      <c r="AM29" s="48"/>
      <c r="AN29" s="48"/>
      <c r="AO29" s="48"/>
      <c r="AP29" s="48"/>
      <c r="AQ29" s="48">
        <v>1</v>
      </c>
      <c r="AR29" s="48"/>
      <c r="AS29" s="48"/>
      <c r="AT29" s="60">
        <v>41</v>
      </c>
      <c r="AU29" s="61"/>
      <c r="AV29" s="51">
        <f t="shared" si="1"/>
        <v>38.139534883720927</v>
      </c>
      <c r="AW29" s="52">
        <v>20</v>
      </c>
      <c r="AX29" s="53">
        <v>10</v>
      </c>
      <c r="AY29" s="3"/>
      <c r="AZ29" s="53">
        <v>10</v>
      </c>
      <c r="BA29" s="53">
        <v>10</v>
      </c>
      <c r="BB29" s="53">
        <v>10</v>
      </c>
      <c r="BC29" s="53">
        <v>10</v>
      </c>
      <c r="BD29" s="52">
        <f t="shared" si="2"/>
        <v>33.333333333333336</v>
      </c>
      <c r="BE29" s="54">
        <f t="shared" si="3"/>
        <v>91.47286821705427</v>
      </c>
      <c r="BF29" s="55">
        <v>95</v>
      </c>
    </row>
    <row r="30" spans="2:58" ht="16.5" thickBot="1">
      <c r="B30" s="6">
        <f t="shared" si="4"/>
        <v>22</v>
      </c>
      <c r="C30" s="65" t="s">
        <v>238</v>
      </c>
      <c r="D30" s="105" t="s">
        <v>86</v>
      </c>
      <c r="E30" s="106"/>
      <c r="F30" s="106"/>
      <c r="G30" s="106"/>
      <c r="H30" s="106"/>
      <c r="I30" s="107"/>
      <c r="J30" s="28">
        <v>90</v>
      </c>
      <c r="K30" s="55">
        <v>100</v>
      </c>
      <c r="L30" s="70">
        <v>90</v>
      </c>
      <c r="M30" s="16">
        <v>0</v>
      </c>
      <c r="N30" s="16">
        <v>0</v>
      </c>
      <c r="O30" s="16">
        <v>0</v>
      </c>
      <c r="P30" s="16">
        <v>0</v>
      </c>
      <c r="Q30" s="10">
        <f t="shared" si="6"/>
        <v>40</v>
      </c>
      <c r="T30" s="48"/>
      <c r="U30" s="48"/>
      <c r="V30" s="64"/>
      <c r="W30" s="49"/>
      <c r="X30" s="48"/>
      <c r="Y30" s="50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>
        <v>1</v>
      </c>
      <c r="AK30" s="48"/>
      <c r="AL30" s="48"/>
      <c r="AM30" s="48"/>
      <c r="AN30" s="48"/>
      <c r="AO30" s="48"/>
      <c r="AP30" s="48"/>
      <c r="AQ30" s="48"/>
      <c r="AR30" s="48"/>
      <c r="AS30" s="48"/>
      <c r="AT30" s="45">
        <v>41</v>
      </c>
      <c r="AU30" s="46"/>
      <c r="AV30" s="51">
        <f t="shared" si="1"/>
        <v>38.139534883720927</v>
      </c>
      <c r="AW30" s="52">
        <v>20</v>
      </c>
      <c r="AX30" s="53">
        <v>10</v>
      </c>
      <c r="AY30" s="53">
        <v>10</v>
      </c>
      <c r="AZ30" s="53">
        <v>10</v>
      </c>
      <c r="BA30" s="53">
        <v>10</v>
      </c>
      <c r="BB30" s="53">
        <v>10</v>
      </c>
      <c r="BC30" s="53">
        <v>10</v>
      </c>
      <c r="BD30" s="52">
        <f t="shared" si="2"/>
        <v>40</v>
      </c>
      <c r="BE30" s="54">
        <f t="shared" si="3"/>
        <v>98.139534883720927</v>
      </c>
      <c r="BF30" s="55">
        <v>100</v>
      </c>
    </row>
    <row r="31" spans="2:58" ht="16.5" thickBot="1">
      <c r="B31" s="6">
        <f t="shared" si="4"/>
        <v>23</v>
      </c>
      <c r="C31" s="65" t="s">
        <v>239</v>
      </c>
      <c r="D31" s="105" t="s">
        <v>87</v>
      </c>
      <c r="E31" s="106"/>
      <c r="F31" s="106"/>
      <c r="G31" s="106"/>
      <c r="H31" s="106"/>
      <c r="I31" s="107"/>
      <c r="J31" s="28">
        <v>85</v>
      </c>
      <c r="K31" s="55">
        <v>81</v>
      </c>
      <c r="L31" s="70">
        <v>90</v>
      </c>
      <c r="M31" s="16">
        <v>0</v>
      </c>
      <c r="N31" s="16">
        <v>0</v>
      </c>
      <c r="O31" s="16">
        <v>0</v>
      </c>
      <c r="P31" s="16">
        <v>0</v>
      </c>
      <c r="Q31" s="10">
        <f t="shared" si="6"/>
        <v>36.571428571428569</v>
      </c>
      <c r="T31" s="48"/>
      <c r="U31" s="48"/>
      <c r="V31" s="64"/>
      <c r="W31" s="49"/>
      <c r="X31" s="48"/>
      <c r="Y31" s="50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>
        <v>1</v>
      </c>
      <c r="AK31" s="48"/>
      <c r="AL31" s="48"/>
      <c r="AM31" s="48"/>
      <c r="AN31" s="48"/>
      <c r="AO31" s="48"/>
      <c r="AP31" s="48"/>
      <c r="AQ31" s="48">
        <v>1</v>
      </c>
      <c r="AR31" s="48"/>
      <c r="AS31" s="48"/>
      <c r="AT31" s="45">
        <v>36</v>
      </c>
      <c r="AU31" s="46"/>
      <c r="AV31" s="51">
        <f t="shared" si="1"/>
        <v>33.488372093023258</v>
      </c>
      <c r="AW31" s="52">
        <v>20</v>
      </c>
      <c r="AX31" s="53">
        <v>10</v>
      </c>
      <c r="AY31" s="53">
        <v>10</v>
      </c>
      <c r="AZ31" s="53">
        <v>10</v>
      </c>
      <c r="BA31" s="3"/>
      <c r="BB31" s="3"/>
      <c r="BC31" s="53">
        <v>10</v>
      </c>
      <c r="BD31" s="52">
        <f t="shared" si="2"/>
        <v>26.666666666666668</v>
      </c>
      <c r="BE31" s="54">
        <f t="shared" si="3"/>
        <v>80.15503875968993</v>
      </c>
      <c r="BF31" s="55">
        <v>81</v>
      </c>
    </row>
    <row r="32" spans="2:58" ht="16.5" thickBot="1">
      <c r="B32" s="6">
        <f t="shared" si="4"/>
        <v>24</v>
      </c>
      <c r="C32" s="65" t="s">
        <v>240</v>
      </c>
      <c r="D32" s="105" t="s">
        <v>88</v>
      </c>
      <c r="E32" s="106"/>
      <c r="F32" s="106"/>
      <c r="G32" s="106"/>
      <c r="H32" s="106"/>
      <c r="I32" s="107"/>
      <c r="J32" s="28">
        <v>90</v>
      </c>
      <c r="K32" s="55">
        <v>90</v>
      </c>
      <c r="L32" s="70">
        <f t="shared" si="5"/>
        <v>90</v>
      </c>
      <c r="M32" s="16">
        <v>0</v>
      </c>
      <c r="N32" s="16">
        <v>0</v>
      </c>
      <c r="O32" s="16">
        <v>0</v>
      </c>
      <c r="P32" s="16">
        <v>0</v>
      </c>
      <c r="Q32" s="10">
        <f t="shared" si="6"/>
        <v>38.571428571428569</v>
      </c>
      <c r="T32" s="48"/>
      <c r="U32" s="48"/>
      <c r="V32" s="64"/>
      <c r="W32" s="49"/>
      <c r="X32" s="48"/>
      <c r="Y32" s="50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>
        <v>1</v>
      </c>
      <c r="AK32" s="48"/>
      <c r="AL32" s="48"/>
      <c r="AM32" s="48"/>
      <c r="AN32" s="48"/>
      <c r="AO32" s="48"/>
      <c r="AP32" s="48"/>
      <c r="AQ32" s="48">
        <v>1</v>
      </c>
      <c r="AR32" s="48"/>
      <c r="AS32" s="48"/>
      <c r="AT32" s="45">
        <v>39</v>
      </c>
      <c r="AU32" s="46"/>
      <c r="AV32" s="51">
        <f t="shared" si="1"/>
        <v>36.279069767441861</v>
      </c>
      <c r="AW32" s="52">
        <v>20</v>
      </c>
      <c r="AX32" s="53">
        <v>10</v>
      </c>
      <c r="AY32" s="53">
        <v>10</v>
      </c>
      <c r="AZ32" s="53">
        <v>10</v>
      </c>
      <c r="BA32" s="3"/>
      <c r="BB32" s="53">
        <v>10</v>
      </c>
      <c r="BC32" s="53">
        <v>10</v>
      </c>
      <c r="BD32" s="52">
        <f t="shared" si="2"/>
        <v>33.333333333333336</v>
      </c>
      <c r="BE32" s="54">
        <f t="shared" si="3"/>
        <v>89.612403100775197</v>
      </c>
      <c r="BF32" s="55">
        <v>90</v>
      </c>
    </row>
    <row r="33" spans="2:58" ht="16.5" thickBot="1">
      <c r="B33" s="6">
        <f t="shared" si="4"/>
        <v>25</v>
      </c>
      <c r="C33" s="65" t="s">
        <v>241</v>
      </c>
      <c r="D33" s="105" t="s">
        <v>89</v>
      </c>
      <c r="E33" s="106"/>
      <c r="F33" s="106"/>
      <c r="G33" s="106"/>
      <c r="H33" s="106"/>
      <c r="I33" s="107"/>
      <c r="J33" s="28">
        <v>80</v>
      </c>
      <c r="K33" s="55">
        <v>95</v>
      </c>
      <c r="L33" s="70">
        <f t="shared" si="5"/>
        <v>95</v>
      </c>
      <c r="M33" s="16">
        <v>0</v>
      </c>
      <c r="N33" s="16">
        <v>0</v>
      </c>
      <c r="O33" s="16">
        <v>0</v>
      </c>
      <c r="P33" s="16">
        <v>0</v>
      </c>
      <c r="Q33" s="10">
        <f t="shared" si="6"/>
        <v>38.571428571428569</v>
      </c>
      <c r="T33" s="48"/>
      <c r="U33" s="48"/>
      <c r="V33" s="64"/>
      <c r="W33" s="49"/>
      <c r="X33" s="48"/>
      <c r="Y33" s="50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>
        <v>1</v>
      </c>
      <c r="AK33" s="48"/>
      <c r="AL33" s="48"/>
      <c r="AM33" s="48"/>
      <c r="AN33" s="48"/>
      <c r="AO33" s="48"/>
      <c r="AP33" s="48"/>
      <c r="AQ33" s="48"/>
      <c r="AR33" s="48"/>
      <c r="AS33" s="48"/>
      <c r="AT33" s="45">
        <v>36</v>
      </c>
      <c r="AU33" s="46"/>
      <c r="AV33" s="51">
        <f t="shared" si="1"/>
        <v>33.488372093023258</v>
      </c>
      <c r="AW33" s="52">
        <v>20</v>
      </c>
      <c r="AX33" s="53">
        <v>10</v>
      </c>
      <c r="AY33" s="53">
        <v>10</v>
      </c>
      <c r="AZ33" s="53">
        <v>10</v>
      </c>
      <c r="BA33" s="53">
        <v>10</v>
      </c>
      <c r="BB33" s="53">
        <v>10</v>
      </c>
      <c r="BC33" s="53">
        <v>10</v>
      </c>
      <c r="BD33" s="52">
        <f t="shared" si="2"/>
        <v>40</v>
      </c>
      <c r="BE33" s="54">
        <f t="shared" si="3"/>
        <v>93.488372093023258</v>
      </c>
      <c r="BF33" s="55">
        <v>95</v>
      </c>
    </row>
    <row r="34" spans="2:58" ht="16.5" thickBot="1">
      <c r="B34" s="6">
        <f t="shared" si="4"/>
        <v>26</v>
      </c>
      <c r="C34" s="65" t="s">
        <v>242</v>
      </c>
      <c r="D34" s="105" t="s">
        <v>90</v>
      </c>
      <c r="E34" s="106"/>
      <c r="F34" s="106"/>
      <c r="G34" s="106"/>
      <c r="H34" s="106"/>
      <c r="I34" s="107"/>
      <c r="J34" s="28">
        <v>85</v>
      </c>
      <c r="K34" s="55">
        <v>100</v>
      </c>
      <c r="L34" s="70">
        <v>95</v>
      </c>
      <c r="M34" s="16">
        <v>0</v>
      </c>
      <c r="N34" s="16">
        <v>0</v>
      </c>
      <c r="O34" s="16">
        <v>0</v>
      </c>
      <c r="P34" s="16">
        <v>0</v>
      </c>
      <c r="Q34" s="10">
        <f t="shared" si="6"/>
        <v>40</v>
      </c>
      <c r="T34" s="48"/>
      <c r="U34" s="48"/>
      <c r="V34" s="64"/>
      <c r="W34" s="49"/>
      <c r="X34" s="48"/>
      <c r="Y34" s="50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>
        <v>1</v>
      </c>
      <c r="AK34" s="48"/>
      <c r="AL34" s="48"/>
      <c r="AM34" s="48"/>
      <c r="AN34" s="48"/>
      <c r="AO34" s="48"/>
      <c r="AP34" s="48"/>
      <c r="AQ34" s="48">
        <v>1</v>
      </c>
      <c r="AR34" s="48"/>
      <c r="AS34" s="48"/>
      <c r="AT34" s="45">
        <v>41</v>
      </c>
      <c r="AU34" s="46"/>
      <c r="AV34" s="51">
        <f t="shared" si="1"/>
        <v>38.139534883720927</v>
      </c>
      <c r="AW34" s="52">
        <v>20</v>
      </c>
      <c r="AX34" s="53">
        <v>10</v>
      </c>
      <c r="AY34" s="53">
        <v>10</v>
      </c>
      <c r="AZ34" s="53">
        <v>10</v>
      </c>
      <c r="BA34" s="53">
        <v>10</v>
      </c>
      <c r="BB34" s="53">
        <v>10</v>
      </c>
      <c r="BC34" s="53">
        <v>10</v>
      </c>
      <c r="BD34" s="52">
        <f t="shared" si="2"/>
        <v>40</v>
      </c>
      <c r="BE34" s="54">
        <f t="shared" si="3"/>
        <v>98.139534883720927</v>
      </c>
      <c r="BF34" s="55">
        <v>100</v>
      </c>
    </row>
    <row r="35" spans="2:58" ht="16.5" thickBot="1">
      <c r="B35" s="6">
        <f t="shared" si="4"/>
        <v>27</v>
      </c>
      <c r="C35" s="65" t="s">
        <v>243</v>
      </c>
      <c r="D35" s="105" t="s">
        <v>91</v>
      </c>
      <c r="E35" s="106"/>
      <c r="F35" s="106"/>
      <c r="G35" s="106"/>
      <c r="H35" s="106"/>
      <c r="I35" s="107"/>
      <c r="J35" s="28">
        <v>95</v>
      </c>
      <c r="K35" s="55">
        <v>100</v>
      </c>
      <c r="L35" s="70">
        <v>95</v>
      </c>
      <c r="M35" s="16">
        <v>0</v>
      </c>
      <c r="N35" s="16">
        <v>0</v>
      </c>
      <c r="O35" s="16">
        <v>0</v>
      </c>
      <c r="P35" s="16">
        <v>0</v>
      </c>
      <c r="Q35" s="10">
        <f t="shared" si="6"/>
        <v>41.428571428571431</v>
      </c>
      <c r="T35" s="48"/>
      <c r="U35" s="48"/>
      <c r="V35" s="64"/>
      <c r="W35" s="49"/>
      <c r="X35" s="48"/>
      <c r="Y35" s="50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>
        <v>1</v>
      </c>
      <c r="AK35" s="48"/>
      <c r="AL35" s="48"/>
      <c r="AM35" s="48"/>
      <c r="AN35" s="48"/>
      <c r="AO35" s="48"/>
      <c r="AP35" s="48"/>
      <c r="AQ35" s="48">
        <v>1</v>
      </c>
      <c r="AR35" s="48"/>
      <c r="AS35" s="48"/>
      <c r="AT35" s="58">
        <v>41</v>
      </c>
      <c r="AU35" s="59"/>
      <c r="AV35" s="51">
        <f t="shared" si="1"/>
        <v>38.139534883720927</v>
      </c>
      <c r="AW35" s="52">
        <v>20</v>
      </c>
      <c r="AX35" s="53">
        <v>10</v>
      </c>
      <c r="AY35" s="53">
        <v>10</v>
      </c>
      <c r="AZ35" s="53">
        <v>10</v>
      </c>
      <c r="BA35" s="53">
        <v>10</v>
      </c>
      <c r="BB35" s="53">
        <v>10</v>
      </c>
      <c r="BC35" s="53">
        <v>10</v>
      </c>
      <c r="BD35" s="52">
        <f t="shared" si="2"/>
        <v>40</v>
      </c>
      <c r="BE35" s="54">
        <f t="shared" si="3"/>
        <v>98.139534883720927</v>
      </c>
      <c r="BF35" s="55">
        <v>100</v>
      </c>
    </row>
    <row r="36" spans="2:58" ht="16.5" thickBot="1">
      <c r="B36" s="6">
        <f t="shared" si="4"/>
        <v>28</v>
      </c>
      <c r="C36" s="65" t="s">
        <v>244</v>
      </c>
      <c r="D36" s="105" t="s">
        <v>92</v>
      </c>
      <c r="E36" s="106"/>
      <c r="F36" s="106"/>
      <c r="G36" s="106"/>
      <c r="H36" s="106"/>
      <c r="I36" s="107"/>
      <c r="J36" s="28">
        <v>90</v>
      </c>
      <c r="K36" s="55">
        <v>95</v>
      </c>
      <c r="L36" s="70">
        <f t="shared" si="5"/>
        <v>95</v>
      </c>
      <c r="M36" s="16">
        <v>0</v>
      </c>
      <c r="N36" s="16">
        <v>0</v>
      </c>
      <c r="O36" s="16">
        <v>0</v>
      </c>
      <c r="P36" s="16">
        <v>0</v>
      </c>
      <c r="Q36" s="10">
        <f t="shared" si="6"/>
        <v>40</v>
      </c>
      <c r="T36" s="48"/>
      <c r="U36" s="48"/>
      <c r="V36" s="64"/>
      <c r="W36" s="49"/>
      <c r="X36" s="48"/>
      <c r="Y36" s="50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>
        <v>1</v>
      </c>
      <c r="AK36" s="48"/>
      <c r="AL36" s="48"/>
      <c r="AM36" s="48"/>
      <c r="AN36" s="48"/>
      <c r="AO36" s="48"/>
      <c r="AP36" s="48"/>
      <c r="AQ36" s="48">
        <v>1</v>
      </c>
      <c r="AR36" s="48"/>
      <c r="AS36" s="48"/>
      <c r="AT36" s="45">
        <v>36</v>
      </c>
      <c r="AU36" s="46"/>
      <c r="AV36" s="51">
        <f t="shared" si="1"/>
        <v>33.488372093023258</v>
      </c>
      <c r="AW36" s="52">
        <v>20</v>
      </c>
      <c r="AX36" s="53">
        <v>10</v>
      </c>
      <c r="AY36" s="53">
        <v>10</v>
      </c>
      <c r="AZ36" s="53">
        <v>10</v>
      </c>
      <c r="BA36" s="53">
        <v>10</v>
      </c>
      <c r="BB36" s="53">
        <v>10</v>
      </c>
      <c r="BC36" s="53">
        <v>10</v>
      </c>
      <c r="BD36" s="52">
        <f t="shared" si="2"/>
        <v>40</v>
      </c>
      <c r="BE36" s="54">
        <f t="shared" si="3"/>
        <v>93.488372093023258</v>
      </c>
      <c r="BF36" s="55">
        <v>95</v>
      </c>
    </row>
    <row r="37" spans="2:58">
      <c r="B37" s="6">
        <f t="shared" si="4"/>
        <v>29</v>
      </c>
      <c r="C37" s="6"/>
      <c r="D37" s="105"/>
      <c r="E37" s="106"/>
      <c r="F37" s="106"/>
      <c r="G37" s="106"/>
      <c r="H37" s="106"/>
      <c r="I37" s="107"/>
      <c r="J37" s="4"/>
      <c r="K37" s="4"/>
      <c r="L37" s="4"/>
      <c r="M37" s="4"/>
      <c r="N37" s="4"/>
      <c r="O37" s="4"/>
      <c r="P37" s="4"/>
      <c r="Q37" s="10">
        <f t="shared" si="6"/>
        <v>0</v>
      </c>
    </row>
    <row r="38" spans="2:58">
      <c r="B38" s="6">
        <f t="shared" si="4"/>
        <v>30</v>
      </c>
      <c r="C38" s="6"/>
      <c r="D38" s="108"/>
      <c r="E38" s="109"/>
      <c r="F38" s="109"/>
      <c r="G38" s="109"/>
      <c r="H38" s="109"/>
      <c r="I38" s="110"/>
      <c r="J38" s="4"/>
      <c r="K38" s="4"/>
      <c r="L38" s="4"/>
      <c r="M38" s="4"/>
      <c r="N38" s="4"/>
      <c r="O38" s="4"/>
      <c r="P38" s="4"/>
      <c r="Q38" s="10">
        <f t="shared" si="6"/>
        <v>0</v>
      </c>
    </row>
    <row r="39" spans="2:58">
      <c r="B39" s="6">
        <f t="shared" si="4"/>
        <v>31</v>
      </c>
      <c r="C39" s="6"/>
      <c r="D39" s="108"/>
      <c r="E39" s="109"/>
      <c r="F39" s="109"/>
      <c r="G39" s="109"/>
      <c r="H39" s="109"/>
      <c r="I39" s="110"/>
      <c r="J39" s="4"/>
      <c r="K39" s="4"/>
      <c r="L39" s="4"/>
      <c r="M39" s="4"/>
      <c r="N39" s="4"/>
      <c r="O39" s="4"/>
      <c r="P39" s="4"/>
      <c r="Q39" s="10">
        <f t="shared" si="6"/>
        <v>0</v>
      </c>
    </row>
    <row r="40" spans="2:58">
      <c r="B40" s="6">
        <f t="shared" si="4"/>
        <v>32</v>
      </c>
      <c r="C40" s="6"/>
      <c r="D40" s="108"/>
      <c r="E40" s="109"/>
      <c r="F40" s="109"/>
      <c r="G40" s="109"/>
      <c r="H40" s="109"/>
      <c r="I40" s="110"/>
      <c r="J40" s="4"/>
      <c r="K40" s="4"/>
      <c r="L40" s="4"/>
      <c r="M40" s="4"/>
      <c r="N40" s="4"/>
      <c r="O40" s="4"/>
      <c r="P40" s="4"/>
      <c r="Q40" s="10">
        <f t="shared" si="6"/>
        <v>0</v>
      </c>
    </row>
    <row r="41" spans="2:58">
      <c r="B41" s="6">
        <f t="shared" si="4"/>
        <v>33</v>
      </c>
      <c r="C41" s="6"/>
      <c r="D41" s="108"/>
      <c r="E41" s="109"/>
      <c r="F41" s="109"/>
      <c r="G41" s="109"/>
      <c r="H41" s="109"/>
      <c r="I41" s="110"/>
      <c r="J41" s="4"/>
      <c r="K41" s="4"/>
      <c r="L41" s="4"/>
      <c r="M41" s="4"/>
      <c r="N41" s="4"/>
      <c r="O41" s="4"/>
      <c r="P41" s="4"/>
      <c r="Q41" s="10">
        <f t="shared" si="6"/>
        <v>0</v>
      </c>
    </row>
    <row r="42" spans="2:58">
      <c r="B42" s="6">
        <f t="shared" si="4"/>
        <v>34</v>
      </c>
      <c r="C42" s="6"/>
      <c r="D42" s="108"/>
      <c r="E42" s="109"/>
      <c r="F42" s="109"/>
      <c r="G42" s="109"/>
      <c r="H42" s="109"/>
      <c r="I42" s="110"/>
      <c r="J42" s="4"/>
      <c r="K42" s="4"/>
      <c r="L42" s="4"/>
      <c r="M42" s="4"/>
      <c r="N42" s="4"/>
      <c r="O42" s="4"/>
      <c r="P42" s="4"/>
      <c r="Q42" s="10">
        <f t="shared" si="6"/>
        <v>0</v>
      </c>
    </row>
    <row r="43" spans="2:58">
      <c r="B43" s="6">
        <f t="shared" si="4"/>
        <v>35</v>
      </c>
      <c r="C43" s="6"/>
      <c r="D43" s="108"/>
      <c r="E43" s="109"/>
      <c r="F43" s="109"/>
      <c r="G43" s="109"/>
      <c r="H43" s="109"/>
      <c r="I43" s="110"/>
      <c r="J43" s="4"/>
      <c r="K43" s="4"/>
      <c r="L43" s="4"/>
      <c r="M43" s="4"/>
      <c r="N43" s="4"/>
      <c r="O43" s="4"/>
      <c r="P43" s="4"/>
      <c r="Q43" s="10">
        <f t="shared" si="6"/>
        <v>0</v>
      </c>
    </row>
    <row r="44" spans="2:58">
      <c r="B44" s="6">
        <f t="shared" si="4"/>
        <v>36</v>
      </c>
      <c r="C44" s="6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0">
        <f t="shared" si="6"/>
        <v>0</v>
      </c>
    </row>
    <row r="45" spans="2:58">
      <c r="B45" s="6">
        <f t="shared" si="4"/>
        <v>37</v>
      </c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0">
        <f t="shared" si="6"/>
        <v>0</v>
      </c>
    </row>
    <row r="46" spans="2:58">
      <c r="B46" s="6">
        <f t="shared" si="4"/>
        <v>38</v>
      </c>
      <c r="C46" s="7"/>
      <c r="D46" s="86"/>
      <c r="E46" s="86"/>
      <c r="F46" s="86"/>
      <c r="G46" s="86"/>
      <c r="H46" s="86"/>
      <c r="I46" s="86"/>
      <c r="J46" s="4"/>
      <c r="K46" s="4"/>
      <c r="L46" s="4"/>
      <c r="M46" s="4"/>
      <c r="N46" s="4"/>
      <c r="O46" s="4"/>
      <c r="P46" s="4"/>
      <c r="Q46" s="10">
        <f t="shared" si="6"/>
        <v>0</v>
      </c>
    </row>
    <row r="47" spans="2:58">
      <c r="B47" s="6">
        <f t="shared" si="4"/>
        <v>39</v>
      </c>
      <c r="C47" s="7"/>
      <c r="D47" s="86"/>
      <c r="E47" s="86"/>
      <c r="F47" s="86"/>
      <c r="G47" s="86"/>
      <c r="H47" s="86"/>
      <c r="I47" s="86"/>
      <c r="J47" s="4"/>
      <c r="K47" s="4"/>
      <c r="L47" s="4"/>
      <c r="M47" s="4"/>
      <c r="N47" s="4"/>
      <c r="O47" s="4"/>
      <c r="P47" s="4"/>
      <c r="Q47" s="10">
        <f t="shared" si="6"/>
        <v>0</v>
      </c>
    </row>
    <row r="48" spans="2:58">
      <c r="B48" s="6">
        <f t="shared" si="4"/>
        <v>40</v>
      </c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0">
        <f t="shared" si="6"/>
        <v>0</v>
      </c>
    </row>
    <row r="49" spans="2:17">
      <c r="B49" s="6">
        <f t="shared" si="4"/>
        <v>41</v>
      </c>
      <c r="C49" s="7"/>
      <c r="D49" s="86"/>
      <c r="E49" s="86"/>
      <c r="F49" s="86"/>
      <c r="G49" s="86"/>
      <c r="H49" s="86"/>
      <c r="I49" s="86"/>
      <c r="J49" s="4"/>
      <c r="K49" s="4"/>
      <c r="L49" s="4"/>
      <c r="M49" s="4"/>
      <c r="N49" s="4"/>
      <c r="O49" s="4"/>
      <c r="P49" s="4"/>
      <c r="Q49" s="10">
        <f t="shared" ref="Q49:Q53" si="7">SUM(J49:P49)/7</f>
        <v>0</v>
      </c>
    </row>
    <row r="50" spans="2:17">
      <c r="B50" s="6">
        <f t="shared" si="4"/>
        <v>42</v>
      </c>
      <c r="C50" s="7"/>
      <c r="D50" s="86"/>
      <c r="E50" s="86"/>
      <c r="F50" s="86"/>
      <c r="G50" s="86"/>
      <c r="H50" s="86"/>
      <c r="I50" s="86"/>
      <c r="J50" s="4"/>
      <c r="K50" s="4"/>
      <c r="L50" s="4"/>
      <c r="M50" s="4"/>
      <c r="N50" s="4"/>
      <c r="O50" s="4"/>
      <c r="P50" s="4"/>
      <c r="Q50" s="10">
        <f t="shared" si="7"/>
        <v>0</v>
      </c>
    </row>
    <row r="51" spans="2:17">
      <c r="B51" s="6">
        <f t="shared" si="4"/>
        <v>43</v>
      </c>
      <c r="C51" s="7"/>
      <c r="D51" s="86"/>
      <c r="E51" s="86"/>
      <c r="F51" s="86"/>
      <c r="G51" s="86"/>
      <c r="H51" s="86"/>
      <c r="I51" s="86"/>
      <c r="J51" s="4"/>
      <c r="K51" s="4"/>
      <c r="L51" s="4"/>
      <c r="M51" s="4"/>
      <c r="N51" s="4"/>
      <c r="O51" s="4"/>
      <c r="P51" s="4"/>
      <c r="Q51" s="10">
        <f t="shared" si="7"/>
        <v>0</v>
      </c>
    </row>
    <row r="52" spans="2:17">
      <c r="B52" s="6">
        <f t="shared" si="4"/>
        <v>44</v>
      </c>
      <c r="C52" s="7"/>
      <c r="D52" s="86"/>
      <c r="E52" s="86"/>
      <c r="F52" s="86"/>
      <c r="G52" s="86"/>
      <c r="H52" s="86"/>
      <c r="I52" s="86"/>
      <c r="J52" s="4"/>
      <c r="K52" s="4"/>
      <c r="L52" s="4"/>
      <c r="M52" s="4"/>
      <c r="N52" s="4"/>
      <c r="O52" s="4"/>
      <c r="P52" s="4"/>
      <c r="Q52" s="10">
        <f t="shared" si="7"/>
        <v>0</v>
      </c>
    </row>
    <row r="53" spans="2:17">
      <c r="B53" s="6">
        <f t="shared" si="4"/>
        <v>45</v>
      </c>
      <c r="C53" s="3"/>
      <c r="D53" s="90"/>
      <c r="E53" s="91"/>
      <c r="F53" s="91"/>
      <c r="G53" s="91"/>
      <c r="H53" s="91"/>
      <c r="I53" s="92"/>
      <c r="J53" s="21">
        <f>AVERAGE(J9:J36)</f>
        <v>78.392857142857139</v>
      </c>
      <c r="K53" s="21">
        <f>AVERAGE(K9:K36)</f>
        <v>80</v>
      </c>
      <c r="L53" s="21">
        <f>SUM(L9:L36)/28</f>
        <v>81.464285714285708</v>
      </c>
      <c r="M53" s="21">
        <f>SUM(M9:M27)/19</f>
        <v>0</v>
      </c>
      <c r="N53" s="21">
        <f t="shared" ref="N53" si="8">SUM(N9:N27)/19</f>
        <v>0</v>
      </c>
      <c r="O53" s="3"/>
      <c r="P53" s="3"/>
      <c r="Q53" s="10">
        <f t="shared" si="7"/>
        <v>34.265306122448976</v>
      </c>
    </row>
    <row r="54" spans="2:17">
      <c r="C54" s="80"/>
      <c r="D54" s="80"/>
      <c r="E54" s="1"/>
      <c r="H54" s="93" t="s">
        <v>19</v>
      </c>
      <c r="I54" s="93"/>
      <c r="J54" s="11">
        <f>COUNTIF(J9:J40,"&gt;=70")</f>
        <v>25</v>
      </c>
      <c r="K54" s="11">
        <f>COUNTIF(K9:K36,"&gt;=70")</f>
        <v>24</v>
      </c>
      <c r="L54" s="66">
        <f t="shared" ref="L54:M54" si="9">COUNTIF(L9:L36,"&gt;=70")</f>
        <v>25</v>
      </c>
      <c r="M54" s="66">
        <f t="shared" si="9"/>
        <v>0</v>
      </c>
      <c r="N54" s="17">
        <f>COUNTIF(N9:N50,"&gt;=70")</f>
        <v>0</v>
      </c>
      <c r="O54" s="11">
        <f t="shared" ref="O54:P54" si="10">COUNTIF(O9:O53,"&gt;=70")</f>
        <v>0</v>
      </c>
      <c r="P54" s="11">
        <f t="shared" si="10"/>
        <v>0</v>
      </c>
      <c r="Q54" s="15">
        <f>COUNTIF(Q9:Q48,"&gt;=70")</f>
        <v>0</v>
      </c>
    </row>
    <row r="55" spans="2:17">
      <c r="C55" s="80"/>
      <c r="D55" s="80"/>
      <c r="E55" s="8"/>
      <c r="H55" s="94" t="s">
        <v>20</v>
      </c>
      <c r="I55" s="94"/>
      <c r="J55" s="12">
        <f>COUNTIF(J9:J52,"&lt;70")</f>
        <v>3</v>
      </c>
      <c r="K55" s="34">
        <f t="shared" ref="K55:P55" si="11">COUNTIF(K9:K52,"&lt;70")</f>
        <v>4</v>
      </c>
      <c r="L55" s="34">
        <f t="shared" si="11"/>
        <v>3</v>
      </c>
      <c r="M55" s="34">
        <f t="shared" si="11"/>
        <v>28</v>
      </c>
      <c r="N55" s="34">
        <f t="shared" si="11"/>
        <v>28</v>
      </c>
      <c r="O55" s="34">
        <f t="shared" si="11"/>
        <v>28</v>
      </c>
      <c r="P55" s="34">
        <f t="shared" si="11"/>
        <v>28</v>
      </c>
      <c r="Q55" s="12">
        <f t="shared" ref="Q55" si="12">COUNTIF(Q9:Q53,"&lt;70")</f>
        <v>45</v>
      </c>
    </row>
    <row r="56" spans="2:17">
      <c r="C56" s="80"/>
      <c r="D56" s="80"/>
      <c r="E56" s="80"/>
      <c r="H56" s="94" t="s">
        <v>21</v>
      </c>
      <c r="I56" s="94"/>
      <c r="J56" s="12">
        <f>COUNT(J9:J50)</f>
        <v>28</v>
      </c>
      <c r="K56" s="22">
        <f>COUNT(K9:K50)</f>
        <v>28</v>
      </c>
      <c r="L56" s="22">
        <f t="shared" ref="L56:N56" si="13">COUNT(L9:L50)</f>
        <v>28</v>
      </c>
      <c r="M56" s="22">
        <f t="shared" si="13"/>
        <v>28</v>
      </c>
      <c r="N56" s="22">
        <f t="shared" si="13"/>
        <v>28</v>
      </c>
      <c r="O56" s="12">
        <f t="shared" ref="O56:Q56" si="14">COUNT(O9:O53)</f>
        <v>28</v>
      </c>
      <c r="P56" s="12">
        <f t="shared" si="14"/>
        <v>28</v>
      </c>
      <c r="Q56" s="12">
        <f t="shared" si="14"/>
        <v>45</v>
      </c>
    </row>
    <row r="57" spans="2:17">
      <c r="C57" s="80"/>
      <c r="D57" s="80"/>
      <c r="E57" s="1"/>
      <c r="H57" s="95" t="s">
        <v>16</v>
      </c>
      <c r="I57" s="95"/>
      <c r="J57" s="13">
        <f>J54/J56</f>
        <v>0.8928571428571429</v>
      </c>
      <c r="K57" s="14">
        <f t="shared" ref="K57:Q57" si="15">K54/K56</f>
        <v>0.8571428571428571</v>
      </c>
      <c r="L57" s="14">
        <f t="shared" si="15"/>
        <v>0.8928571428571429</v>
      </c>
      <c r="M57" s="14">
        <f t="shared" si="15"/>
        <v>0</v>
      </c>
      <c r="N57" s="14">
        <f t="shared" si="15"/>
        <v>0</v>
      </c>
      <c r="O57" s="14">
        <f t="shared" si="15"/>
        <v>0</v>
      </c>
      <c r="P57" s="14">
        <f t="shared" si="15"/>
        <v>0</v>
      </c>
      <c r="Q57" s="14">
        <f t="shared" si="15"/>
        <v>0</v>
      </c>
    </row>
    <row r="58" spans="2:17">
      <c r="C58" s="80"/>
      <c r="D58" s="80"/>
      <c r="E58" s="1"/>
      <c r="H58" s="95" t="s">
        <v>17</v>
      </c>
      <c r="I58" s="95"/>
      <c r="J58" s="13">
        <f>J55/J56</f>
        <v>0.10714285714285714</v>
      </c>
      <c r="K58" s="13">
        <f t="shared" ref="K58:Q58" si="16">K55/K56</f>
        <v>0.14285714285714285</v>
      </c>
      <c r="L58" s="14">
        <f t="shared" si="16"/>
        <v>0.10714285714285714</v>
      </c>
      <c r="M58" s="14">
        <f t="shared" si="16"/>
        <v>1</v>
      </c>
      <c r="N58" s="14">
        <f t="shared" si="16"/>
        <v>1</v>
      </c>
      <c r="O58" s="14">
        <f t="shared" si="16"/>
        <v>1</v>
      </c>
      <c r="P58" s="14">
        <f t="shared" si="16"/>
        <v>1</v>
      </c>
      <c r="Q58" s="14">
        <f t="shared" si="16"/>
        <v>1</v>
      </c>
    </row>
    <row r="59" spans="2:17">
      <c r="C59" s="80"/>
      <c r="D59" s="80"/>
      <c r="E59" s="8"/>
      <c r="J59" s="32">
        <f>COUNTIF(J9:J29,"&gt;78.4")</f>
        <v>15</v>
      </c>
      <c r="K59" s="32">
        <f>COUNTIF(K9:K29,"&gt;80")</f>
        <v>15</v>
      </c>
      <c r="L59" s="19">
        <f>COUNTIF(L9:L53,"&gt;81.5")</f>
        <v>23</v>
      </c>
      <c r="M59" s="19">
        <f>COUNTIF(M9:M53,"&gt;65")</f>
        <v>0</v>
      </c>
      <c r="N59" s="19">
        <f>COUNTIF(N9:N53,"&gt;74")</f>
        <v>0</v>
      </c>
    </row>
    <row r="60" spans="2:17">
      <c r="C60" s="1"/>
      <c r="D60" s="1"/>
      <c r="E60" s="8"/>
      <c r="J60" s="20">
        <f>J59/J56</f>
        <v>0.5357142857142857</v>
      </c>
      <c r="K60" s="20">
        <f>K59/K56</f>
        <v>0.5357142857142857</v>
      </c>
      <c r="L60" s="20">
        <f>L59/L56</f>
        <v>0.8214285714285714</v>
      </c>
      <c r="M60" s="20">
        <f t="shared" ref="M60:N60" si="17">M59/M56</f>
        <v>0</v>
      </c>
      <c r="N60" s="20">
        <f t="shared" si="17"/>
        <v>0</v>
      </c>
    </row>
    <row r="61" spans="2:17">
      <c r="J61" s="96"/>
      <c r="K61" s="96"/>
      <c r="L61" s="96"/>
      <c r="M61" s="96"/>
      <c r="N61" s="96"/>
      <c r="O61" s="96"/>
      <c r="P61" s="96"/>
    </row>
    <row r="62" spans="2:17">
      <c r="J62" s="97" t="s">
        <v>18</v>
      </c>
      <c r="K62" s="97"/>
      <c r="L62" s="97"/>
      <c r="M62" s="97"/>
      <c r="N62" s="97"/>
      <c r="O62" s="97"/>
      <c r="P62" s="97"/>
    </row>
  </sheetData>
  <mergeCells count="67">
    <mergeCell ref="D9:I9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J62:P62"/>
    <mergeCell ref="C55:D55"/>
    <mergeCell ref="H55:I55"/>
    <mergeCell ref="C56:E56"/>
    <mergeCell ref="H56:I56"/>
    <mergeCell ref="C57:D57"/>
    <mergeCell ref="H57:I57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5:I15"/>
    <mergeCell ref="D17:I17"/>
    <mergeCell ref="D18:I18"/>
    <mergeCell ref="D20:I20"/>
    <mergeCell ref="D19:I19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</mergeCells>
  <conditionalFormatting sqref="J9:J13 J28:J36 J21:J26 J15:J19">
    <cfRule type="cellIs" dxfId="1" priority="5" operator="lessThan">
      <formula>70</formula>
    </cfRule>
  </conditionalFormatting>
  <conditionalFormatting sqref="AX9:BC36">
    <cfRule type="containsBlanks" dxfId="0" priority="2">
      <formula>LEN(TRIM(AX9))=0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9" sqref="D9:I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>
      <c r="C4" t="s">
        <v>0</v>
      </c>
      <c r="D4" s="77"/>
      <c r="E4" s="77"/>
      <c r="F4" s="77"/>
      <c r="G4" s="77"/>
      <c r="I4" t="s">
        <v>1</v>
      </c>
      <c r="J4" s="78"/>
      <c r="K4" s="78"/>
      <c r="M4" t="s">
        <v>2</v>
      </c>
      <c r="N4" s="79"/>
      <c r="O4" s="79"/>
    </row>
    <row r="5" spans="2:18" ht="6.75" customHeight="1">
      <c r="D5" s="5"/>
      <c r="E5" s="5"/>
      <c r="F5" s="5"/>
      <c r="G5" s="5"/>
    </row>
    <row r="6" spans="2:18">
      <c r="C6" t="s">
        <v>3</v>
      </c>
      <c r="D6" s="78"/>
      <c r="E6" s="78"/>
      <c r="F6" s="78"/>
      <c r="G6" s="78"/>
      <c r="I6" s="80" t="s">
        <v>22</v>
      </c>
      <c r="J6" s="80"/>
      <c r="K6" s="81"/>
      <c r="L6" s="81"/>
      <c r="M6" s="81"/>
      <c r="N6" s="81"/>
      <c r="O6" s="81"/>
      <c r="P6" s="81"/>
    </row>
    <row r="7" spans="2:18" ht="11.25" customHeight="1"/>
    <row r="8" spans="2:18">
      <c r="B8" s="3" t="s">
        <v>4</v>
      </c>
      <c r="C8" s="3" t="s">
        <v>6</v>
      </c>
      <c r="D8" s="102" t="s">
        <v>5</v>
      </c>
      <c r="E8" s="102"/>
      <c r="F8" s="102"/>
      <c r="G8" s="102"/>
      <c r="H8" s="102"/>
      <c r="I8" s="10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/>
      <c r="D9" s="86"/>
      <c r="E9" s="86"/>
      <c r="F9" s="86"/>
      <c r="G9" s="86"/>
      <c r="H9" s="86"/>
      <c r="I9" s="86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>
      <c r="B10" s="6">
        <f>B9+1</f>
        <v>2</v>
      </c>
      <c r="C10" s="6"/>
      <c r="D10" s="86"/>
      <c r="E10" s="86"/>
      <c r="F10" s="86"/>
      <c r="G10" s="86"/>
      <c r="H10" s="86"/>
      <c r="I10" s="86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>
      <c r="B11" s="6">
        <f t="shared" ref="B11:B53" si="1">B10+1</f>
        <v>3</v>
      </c>
      <c r="C11" s="6"/>
      <c r="D11" s="86"/>
      <c r="E11" s="86"/>
      <c r="F11" s="86"/>
      <c r="G11" s="86"/>
      <c r="H11" s="86"/>
      <c r="I11" s="86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>
      <c r="B12" s="6">
        <f t="shared" si="1"/>
        <v>4</v>
      </c>
      <c r="C12" s="6"/>
      <c r="D12" s="86"/>
      <c r="E12" s="86"/>
      <c r="F12" s="86"/>
      <c r="G12" s="86"/>
      <c r="H12" s="86"/>
      <c r="I12" s="86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>
      <c r="B13" s="6">
        <f t="shared" si="1"/>
        <v>5</v>
      </c>
      <c r="C13" s="6"/>
      <c r="D13" s="86"/>
      <c r="E13" s="86"/>
      <c r="F13" s="86"/>
      <c r="G13" s="86"/>
      <c r="H13" s="86"/>
      <c r="I13" s="86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>
      <c r="B14" s="6">
        <f t="shared" si="1"/>
        <v>6</v>
      </c>
      <c r="C14" s="6"/>
      <c r="D14" s="86"/>
      <c r="E14" s="86"/>
      <c r="F14" s="86"/>
      <c r="G14" s="86"/>
      <c r="H14" s="86"/>
      <c r="I14" s="86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>
      <c r="B15" s="6">
        <f t="shared" si="1"/>
        <v>7</v>
      </c>
      <c r="C15" s="6"/>
      <c r="D15" s="86"/>
      <c r="E15" s="86"/>
      <c r="F15" s="86"/>
      <c r="G15" s="86"/>
      <c r="H15" s="86"/>
      <c r="I15" s="86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>
      <c r="B16" s="6">
        <f t="shared" si="1"/>
        <v>8</v>
      </c>
      <c r="C16" s="6"/>
      <c r="D16" s="86"/>
      <c r="E16" s="86"/>
      <c r="F16" s="86"/>
      <c r="G16" s="86"/>
      <c r="H16" s="86"/>
      <c r="I16" s="86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>
      <c r="B17" s="6">
        <f t="shared" si="1"/>
        <v>9</v>
      </c>
      <c r="C17" s="6"/>
      <c r="D17" s="86"/>
      <c r="E17" s="86"/>
      <c r="F17" s="86"/>
      <c r="G17" s="86"/>
      <c r="H17" s="86"/>
      <c r="I17" s="86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>
      <c r="B18" s="6">
        <f t="shared" si="1"/>
        <v>10</v>
      </c>
      <c r="C18" s="6"/>
      <c r="D18" s="86"/>
      <c r="E18" s="86"/>
      <c r="F18" s="86"/>
      <c r="G18" s="86"/>
      <c r="H18" s="86"/>
      <c r="I18" s="86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>
      <c r="B19" s="6">
        <f t="shared" si="1"/>
        <v>11</v>
      </c>
      <c r="C19" s="6"/>
      <c r="D19" s="86"/>
      <c r="E19" s="86"/>
      <c r="F19" s="86"/>
      <c r="G19" s="86"/>
      <c r="H19" s="86"/>
      <c r="I19" s="86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>
      <c r="B20" s="6">
        <f t="shared" si="1"/>
        <v>12</v>
      </c>
      <c r="C20" s="6"/>
      <c r="D20" s="86"/>
      <c r="E20" s="86"/>
      <c r="F20" s="86"/>
      <c r="G20" s="86"/>
      <c r="H20" s="86"/>
      <c r="I20" s="86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>
      <c r="B21" s="6">
        <f t="shared" si="1"/>
        <v>13</v>
      </c>
      <c r="C21" s="6"/>
      <c r="D21" s="86"/>
      <c r="E21" s="86"/>
      <c r="F21" s="86"/>
      <c r="G21" s="86"/>
      <c r="H21" s="86"/>
      <c r="I21" s="86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>
      <c r="B22" s="6">
        <f t="shared" si="1"/>
        <v>14</v>
      </c>
      <c r="C22" s="6"/>
      <c r="D22" s="86"/>
      <c r="E22" s="86"/>
      <c r="F22" s="86"/>
      <c r="G22" s="86"/>
      <c r="H22" s="86"/>
      <c r="I22" s="86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>
      <c r="B23" s="6">
        <f t="shared" si="1"/>
        <v>15</v>
      </c>
      <c r="C23" s="6"/>
      <c r="D23" s="86"/>
      <c r="E23" s="86"/>
      <c r="F23" s="86"/>
      <c r="G23" s="86"/>
      <c r="H23" s="86"/>
      <c r="I23" s="86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>
      <c r="B24" s="6">
        <f t="shared" si="1"/>
        <v>16</v>
      </c>
      <c r="C24" s="6"/>
      <c r="D24" s="86"/>
      <c r="E24" s="86"/>
      <c r="F24" s="86"/>
      <c r="G24" s="86"/>
      <c r="H24" s="86"/>
      <c r="I24" s="86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>
      <c r="B25" s="6">
        <f t="shared" si="1"/>
        <v>17</v>
      </c>
      <c r="C25" s="6"/>
      <c r="D25" s="86"/>
      <c r="E25" s="86"/>
      <c r="F25" s="86"/>
      <c r="G25" s="86"/>
      <c r="H25" s="86"/>
      <c r="I25" s="86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>
      <c r="B26" s="6">
        <f t="shared" si="1"/>
        <v>18</v>
      </c>
      <c r="C26" s="6"/>
      <c r="D26" s="86"/>
      <c r="E26" s="86"/>
      <c r="F26" s="86"/>
      <c r="G26" s="86"/>
      <c r="H26" s="86"/>
      <c r="I26" s="86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>
      <c r="B27" s="6">
        <f t="shared" si="1"/>
        <v>19</v>
      </c>
      <c r="C27" s="6"/>
      <c r="D27" s="86"/>
      <c r="E27" s="86"/>
      <c r="F27" s="86"/>
      <c r="G27" s="86"/>
      <c r="H27" s="86"/>
      <c r="I27" s="8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>
      <c r="B28" s="6">
        <f t="shared" si="1"/>
        <v>20</v>
      </c>
      <c r="C28" s="6"/>
      <c r="D28" s="86"/>
      <c r="E28" s="86"/>
      <c r="F28" s="86"/>
      <c r="G28" s="86"/>
      <c r="H28" s="86"/>
      <c r="I28" s="8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>
      <c r="B29" s="6">
        <f t="shared" si="1"/>
        <v>21</v>
      </c>
      <c r="C29" s="6"/>
      <c r="D29" s="86"/>
      <c r="E29" s="86"/>
      <c r="F29" s="86"/>
      <c r="G29" s="86"/>
      <c r="H29" s="86"/>
      <c r="I29" s="8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>
      <c r="B30" s="6">
        <f t="shared" si="1"/>
        <v>22</v>
      </c>
      <c r="C30" s="6"/>
      <c r="D30" s="86"/>
      <c r="E30" s="86"/>
      <c r="F30" s="86"/>
      <c r="G30" s="86"/>
      <c r="H30" s="86"/>
      <c r="I30" s="8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>
      <c r="B31" s="6">
        <f t="shared" si="1"/>
        <v>23</v>
      </c>
      <c r="C31" s="6"/>
      <c r="D31" s="86"/>
      <c r="E31" s="86"/>
      <c r="F31" s="86"/>
      <c r="G31" s="86"/>
      <c r="H31" s="86"/>
      <c r="I31" s="8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>
      <c r="B32" s="6">
        <f t="shared" si="1"/>
        <v>24</v>
      </c>
      <c r="C32" s="6"/>
      <c r="D32" s="86"/>
      <c r="E32" s="86"/>
      <c r="F32" s="86"/>
      <c r="G32" s="86"/>
      <c r="H32" s="86"/>
      <c r="I32" s="8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>
      <c r="B33" s="6">
        <f t="shared" si="1"/>
        <v>25</v>
      </c>
      <c r="C33" s="6"/>
      <c r="D33" s="86"/>
      <c r="E33" s="86"/>
      <c r="F33" s="86"/>
      <c r="G33" s="86"/>
      <c r="H33" s="86"/>
      <c r="I33" s="8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>
      <c r="B34" s="6">
        <f t="shared" si="1"/>
        <v>26</v>
      </c>
      <c r="C34" s="6"/>
      <c r="D34" s="86"/>
      <c r="E34" s="86"/>
      <c r="F34" s="86"/>
      <c r="G34" s="86"/>
      <c r="H34" s="86"/>
      <c r="I34" s="8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>
      <c r="B35" s="6">
        <f t="shared" si="1"/>
        <v>27</v>
      </c>
      <c r="C35" s="6"/>
      <c r="D35" s="86"/>
      <c r="E35" s="86"/>
      <c r="F35" s="86"/>
      <c r="G35" s="86"/>
      <c r="H35" s="86"/>
      <c r="I35" s="8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>
      <c r="B36" s="6">
        <f t="shared" si="1"/>
        <v>28</v>
      </c>
      <c r="C36" s="6"/>
      <c r="D36" s="86"/>
      <c r="E36" s="86"/>
      <c r="F36" s="86"/>
      <c r="G36" s="86"/>
      <c r="H36" s="86"/>
      <c r="I36" s="8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>
      <c r="B37" s="6">
        <f t="shared" si="1"/>
        <v>29</v>
      </c>
      <c r="C37" s="6"/>
      <c r="D37" s="86"/>
      <c r="E37" s="86"/>
      <c r="F37" s="86"/>
      <c r="G37" s="86"/>
      <c r="H37" s="86"/>
      <c r="I37" s="8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>
      <c r="B38" s="6">
        <f t="shared" si="1"/>
        <v>30</v>
      </c>
      <c r="C38" s="6"/>
      <c r="D38" s="86"/>
      <c r="E38" s="86"/>
      <c r="F38" s="86"/>
      <c r="G38" s="86"/>
      <c r="H38" s="86"/>
      <c r="I38" s="8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>
      <c r="B39" s="6">
        <f t="shared" si="1"/>
        <v>31</v>
      </c>
      <c r="C39" s="6"/>
      <c r="D39" s="86"/>
      <c r="E39" s="86"/>
      <c r="F39" s="86"/>
      <c r="G39" s="86"/>
      <c r="H39" s="86"/>
      <c r="I39" s="8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>
      <c r="B40" s="6">
        <f t="shared" si="1"/>
        <v>32</v>
      </c>
      <c r="C40" s="6"/>
      <c r="D40" s="86"/>
      <c r="E40" s="86"/>
      <c r="F40" s="86"/>
      <c r="G40" s="86"/>
      <c r="H40" s="86"/>
      <c r="I40" s="8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>
      <c r="B41" s="6">
        <f t="shared" si="1"/>
        <v>33</v>
      </c>
      <c r="C41" s="6"/>
      <c r="D41" s="86"/>
      <c r="E41" s="86"/>
      <c r="F41" s="86"/>
      <c r="G41" s="86"/>
      <c r="H41" s="86"/>
      <c r="I41" s="8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86"/>
      <c r="E42" s="86"/>
      <c r="F42" s="86"/>
      <c r="G42" s="86"/>
      <c r="H42" s="86"/>
      <c r="I42" s="8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86"/>
      <c r="E43" s="86"/>
      <c r="F43" s="86"/>
      <c r="G43" s="86"/>
      <c r="H43" s="86"/>
      <c r="I43" s="8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86"/>
      <c r="E46" s="86"/>
      <c r="F46" s="86"/>
      <c r="G46" s="86"/>
      <c r="H46" s="86"/>
      <c r="I46" s="8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86"/>
      <c r="E47" s="86"/>
      <c r="F47" s="86"/>
      <c r="G47" s="86"/>
      <c r="H47" s="86"/>
      <c r="I47" s="8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86"/>
      <c r="E49" s="86"/>
      <c r="F49" s="86"/>
      <c r="G49" s="86"/>
      <c r="H49" s="86"/>
      <c r="I49" s="8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86"/>
      <c r="E50" s="86"/>
      <c r="F50" s="86"/>
      <c r="G50" s="86"/>
      <c r="H50" s="86"/>
      <c r="I50" s="8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86"/>
      <c r="E51" s="86"/>
      <c r="F51" s="86"/>
      <c r="G51" s="86"/>
      <c r="H51" s="86"/>
      <c r="I51" s="8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86"/>
      <c r="E52" s="86"/>
      <c r="F52" s="86"/>
      <c r="G52" s="86"/>
      <c r="H52" s="86"/>
      <c r="I52" s="8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90"/>
      <c r="E53" s="91"/>
      <c r="F53" s="91"/>
      <c r="G53" s="91"/>
      <c r="H53" s="91"/>
      <c r="I53" s="9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80"/>
      <c r="D54" s="80"/>
      <c r="E54" s="1"/>
      <c r="H54" s="93" t="s">
        <v>19</v>
      </c>
      <c r="I54" s="93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80"/>
      <c r="D55" s="80"/>
      <c r="E55" s="8"/>
      <c r="H55" s="94" t="s">
        <v>20</v>
      </c>
      <c r="I55" s="94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80"/>
      <c r="D56" s="80"/>
      <c r="E56" s="80"/>
      <c r="H56" s="94" t="s">
        <v>21</v>
      </c>
      <c r="I56" s="94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80"/>
      <c r="D57" s="80"/>
      <c r="E57" s="1"/>
      <c r="H57" s="95" t="s">
        <v>16</v>
      </c>
      <c r="I57" s="95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80"/>
      <c r="D58" s="80"/>
      <c r="E58" s="1"/>
      <c r="H58" s="95" t="s">
        <v>17</v>
      </c>
      <c r="I58" s="95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80"/>
      <c r="D59" s="80"/>
      <c r="E59" s="8"/>
    </row>
    <row r="60" spans="2:17">
      <c r="C60" s="1"/>
      <c r="D60" s="1"/>
      <c r="E60" s="8"/>
    </row>
    <row r="61" spans="2:17">
      <c r="J61" s="96"/>
      <c r="K61" s="96"/>
      <c r="L61" s="96"/>
      <c r="M61" s="96"/>
      <c r="N61" s="96"/>
      <c r="O61" s="96"/>
      <c r="P61" s="96"/>
    </row>
    <row r="62" spans="2:17">
      <c r="J62" s="97" t="s">
        <v>18</v>
      </c>
      <c r="K62" s="97"/>
      <c r="L62" s="97"/>
      <c r="M62" s="97"/>
      <c r="N62" s="97"/>
      <c r="O62" s="97"/>
      <c r="P62" s="9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FUND DE INVESTIGACIÓN</vt:lpstr>
      <vt:lpstr>DESARROLLLO SUSTENT</vt:lpstr>
      <vt:lpstr>FORM Y EVAL DE PROY</vt:lpstr>
      <vt:lpstr>GESTION AMB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2023-12-14T19:10:46Z</dcterms:modified>
</cp:coreProperties>
</file>