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3 AGOSTO\Reporte de calificaciones\tercer reporte\"/>
    </mc:Choice>
  </mc:AlternateContent>
  <xr:revisionPtr revIDLastSave="0" documentId="13_ncr:1_{F7CAA142-8C36-4082-B48D-9D0BBC8EF44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</workbook>
</file>

<file path=xl/calcChain.xml><?xml version="1.0" encoding="utf-8"?>
<calcChain xmlns="http://schemas.openxmlformats.org/spreadsheetml/2006/main">
  <c r="H19" i="23" l="1"/>
  <c r="L19" i="23"/>
  <c r="I19" i="23"/>
  <c r="J19" i="23" s="1"/>
  <c r="N15" i="23"/>
  <c r="I14" i="10"/>
  <c r="L14" i="10"/>
  <c r="N14" i="10"/>
  <c r="I15" i="10"/>
  <c r="L15" i="10"/>
  <c r="N15" i="10"/>
  <c r="I16" i="10"/>
  <c r="L16" i="10"/>
  <c r="N16" i="10"/>
  <c r="I17" i="10"/>
  <c r="L17" i="10"/>
  <c r="N17" i="10"/>
  <c r="I18" i="10"/>
  <c r="L18" i="10"/>
  <c r="N18" i="22"/>
  <c r="L18" i="22"/>
  <c r="I18" i="22"/>
  <c r="N17" i="22"/>
  <c r="L17" i="22"/>
  <c r="I17" i="22"/>
  <c r="N16" i="22"/>
  <c r="L16" i="22"/>
  <c r="I16" i="22"/>
  <c r="N15" i="22"/>
  <c r="L15" i="22"/>
  <c r="I15" i="22"/>
  <c r="N14" i="22"/>
  <c r="L14" i="22"/>
  <c r="I14" i="22"/>
  <c r="G37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L14" i="25"/>
  <c r="J14" i="25"/>
  <c r="I14" i="25"/>
  <c r="H14" i="25"/>
  <c r="D14" i="25"/>
  <c r="C14" i="25"/>
  <c r="A14" i="25"/>
  <c r="B10" i="25"/>
  <c r="B37" i="25" s="1"/>
  <c r="L8" i="25"/>
  <c r="H8" i="25"/>
  <c r="E8" i="25"/>
  <c r="G37" i="24"/>
  <c r="B37" i="24"/>
  <c r="N28" i="24"/>
  <c r="M28" i="24"/>
  <c r="K28" i="24"/>
  <c r="G28" i="24"/>
  <c r="F28" i="24"/>
  <c r="E18" i="24"/>
  <c r="H18" i="24" s="1"/>
  <c r="D18" i="24"/>
  <c r="C18" i="24"/>
  <c r="A18" i="24"/>
  <c r="I17" i="24"/>
  <c r="J17" i="24" s="1"/>
  <c r="H17" i="24"/>
  <c r="E17" i="24"/>
  <c r="L17" i="24" s="1"/>
  <c r="D17" i="24"/>
  <c r="C17" i="24"/>
  <c r="A17" i="24"/>
  <c r="E16" i="24"/>
  <c r="L16" i="24" s="1"/>
  <c r="D16" i="24"/>
  <c r="C16" i="24"/>
  <c r="A16" i="24"/>
  <c r="I15" i="24"/>
  <c r="J15" i="24" s="1"/>
  <c r="H15" i="24"/>
  <c r="E15" i="24"/>
  <c r="L15" i="24" s="1"/>
  <c r="D15" i="24"/>
  <c r="C15" i="24"/>
  <c r="A15" i="24"/>
  <c r="E14" i="24"/>
  <c r="E28" i="24" s="1"/>
  <c r="D14" i="24"/>
  <c r="C14" i="24"/>
  <c r="A14" i="24"/>
  <c r="B10" i="24"/>
  <c r="L8" i="24"/>
  <c r="H8" i="24"/>
  <c r="E8" i="24"/>
  <c r="G37" i="23"/>
  <c r="B37" i="23"/>
  <c r="N28" i="23"/>
  <c r="M28" i="23"/>
  <c r="K28" i="23"/>
  <c r="G28" i="23"/>
  <c r="F28" i="23"/>
  <c r="I18" i="23"/>
  <c r="J18" i="23" s="1"/>
  <c r="H18" i="23"/>
  <c r="E18" i="23"/>
  <c r="L18" i="23" s="1"/>
  <c r="D18" i="23"/>
  <c r="C18" i="23"/>
  <c r="A18" i="23"/>
  <c r="E17" i="23"/>
  <c r="L17" i="23" s="1"/>
  <c r="D17" i="23"/>
  <c r="C17" i="23"/>
  <c r="A17" i="23"/>
  <c r="I16" i="23"/>
  <c r="J16" i="23" s="1"/>
  <c r="H16" i="23"/>
  <c r="E16" i="23"/>
  <c r="L16" i="23" s="1"/>
  <c r="D16" i="23"/>
  <c r="C16" i="23"/>
  <c r="A16" i="23"/>
  <c r="E15" i="23"/>
  <c r="L15" i="23" s="1"/>
  <c r="D15" i="23"/>
  <c r="C15" i="23"/>
  <c r="A15" i="23"/>
  <c r="I14" i="23"/>
  <c r="J14" i="23" s="1"/>
  <c r="H14" i="23"/>
  <c r="E14" i="23"/>
  <c r="L14" i="23" s="1"/>
  <c r="D14" i="23"/>
  <c r="C14" i="23"/>
  <c r="A14" i="23"/>
  <c r="B10" i="23"/>
  <c r="L8" i="23"/>
  <c r="H8" i="23"/>
  <c r="E8" i="23"/>
  <c r="E6" i="23"/>
  <c r="G37" i="22"/>
  <c r="N28" i="22"/>
  <c r="M28" i="22"/>
  <c r="K28" i="22"/>
  <c r="G28" i="22"/>
  <c r="F28" i="22"/>
  <c r="E28" i="22"/>
  <c r="I28" i="22" s="1"/>
  <c r="B10" i="22"/>
  <c r="B37" i="22" s="1"/>
  <c r="L8" i="22"/>
  <c r="H8" i="22"/>
  <c r="E8" i="22"/>
  <c r="E6" i="22"/>
  <c r="B37" i="10"/>
  <c r="M28" i="10"/>
  <c r="K28" i="10"/>
  <c r="F28" i="10"/>
  <c r="E28" i="10"/>
  <c r="L28" i="10" s="1"/>
  <c r="H17" i="23" l="1"/>
  <c r="E28" i="23"/>
  <c r="I28" i="23" s="1"/>
  <c r="J28" i="23" s="1"/>
  <c r="H14" i="24"/>
  <c r="I18" i="24"/>
  <c r="J18" i="24" s="1"/>
  <c r="I15" i="23"/>
  <c r="J15" i="23" s="1"/>
  <c r="I17" i="23"/>
  <c r="J17" i="23" s="1"/>
  <c r="I14" i="24"/>
  <c r="J14" i="24" s="1"/>
  <c r="I16" i="24"/>
  <c r="J16" i="24" s="1"/>
  <c r="H15" i="23"/>
  <c r="H16" i="24"/>
  <c r="L28" i="22"/>
  <c r="N28" i="10"/>
  <c r="I28" i="24"/>
  <c r="J28" i="24" s="1"/>
  <c r="H28" i="24"/>
  <c r="L28" i="24"/>
  <c r="I28" i="10"/>
  <c r="L14" i="24"/>
  <c r="L18" i="24"/>
  <c r="H15" i="25"/>
  <c r="H16" i="25"/>
  <c r="H17" i="25"/>
  <c r="H18" i="25"/>
  <c r="E28" i="25"/>
  <c r="L15" i="25"/>
  <c r="L16" i="25"/>
  <c r="L17" i="25"/>
  <c r="L18" i="25"/>
  <c r="H28" i="23" l="1"/>
  <c r="L28" i="23"/>
  <c r="H28" i="25"/>
  <c r="I28" i="25"/>
  <c r="J28" i="25" s="1"/>
  <c r="L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87889147-7EF2-480E-8B62-BFC9A20040D7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00000000-0006-0000-0000-000003000000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E8" authorId="0" shapeId="0" xr:uid="{00000000-0006-0000-01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B5E9B020-74A3-4BE7-9335-D8235FA22D45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<sst xmlns="http://schemas.openxmlformats.org/spreadsheetml/2006/main" count="210" uniqueCount="49">
  <si>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</si>
  <si>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</si>
  <si>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</si>
  <si>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</si>
  <si>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</si>
  <si>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</si>
  <si>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1°</t>
  </si>
  <si>
    <t>Grupos Atendidos:</t>
  </si>
  <si>
    <t>Asig. dif.</t>
  </si>
  <si>
    <t>Periodo Escolar:</t>
  </si>
  <si>
    <t>SEPTIEMBRE 2023- ENERO 2024</t>
  </si>
  <si>
    <t>PROFESOR (A):</t>
  </si>
  <si>
    <t>MTI. ANGELINA MÁRQUEZ JIMÉNEZ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</si>
  <si>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</si>
  <si>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</si>
  <si>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</si>
  <si>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</si>
  <si>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</si>
  <si>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</si>
  <si>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</si>
  <si>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</si>
  <si>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</si>
  <si>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</si>
  <si>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</si>
  <si>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</si>
  <si>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</si>
  <si>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</si>
  <si>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</si>
  <si>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FUNDAMENTOS DE PROGRAMACIÓN</t>
  </si>
  <si>
    <t>104A</t>
  </si>
  <si>
    <t>ISIC</t>
  </si>
  <si>
    <t>ESTRUCTURA DE DATOS</t>
  </si>
  <si>
    <t>304A</t>
  </si>
  <si>
    <t>GRAFICACIÓN</t>
  </si>
  <si>
    <t>504A</t>
  </si>
  <si>
    <t>504B</t>
  </si>
  <si>
    <t>CONMUTACIÓN Y ENRUTAMIENTO EN REDES DE DATOS</t>
  </si>
  <si>
    <t>S/E</t>
  </si>
  <si>
    <t>704A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</si>
  <si>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</si>
  <si>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</si>
  <si>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</si>
  <si>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</si>
  <si>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</si>
  <si>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ISC. DIEGO DE JESÚS VELAZQUEZ LUCHO</t>
  </si>
  <si>
    <t>Final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</si>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</sst>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9" fontId="1" fillId="0" borderId="15" xfId="0" applyNumberFormat="1" applyFont="1" applyBorder="1" applyAlignment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9" fontId="11" fillId="0" borderId="16" xfId="0" applyNumberFormat="1" applyFont="1" applyFill="1" applyBorder="1" applyAlignment="1" applyProtection="1">
      <alignment horizontal="center" vertical="center" wrapText="1"/>
    </xf>
    <xf numFmtId="9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9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6" fillId="0" borderId="11" xfId="0" applyFont="1" applyBorder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260" y="55880"/>
          <a:ext cx="132397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33020"/>
          <a:ext cx="1323975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66675"/>
          <a:ext cx="1323975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44450"/>
          <a:ext cx="1323975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22225"/>
          <a:ext cx="1323975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opLeftCell="A10" zoomScale="112" zoomScaleNormal="112" workbookViewId="0">
      <selection activeCell="A15" sqref="A15:N15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ht="15">
      <c r="A6" s="57" t="s">
        <v>3</v>
      </c>
      <c r="B6" s="57"/>
      <c r="C6" s="57"/>
      <c r="D6" s="57"/>
      <c r="E6" s="58" t="s">
        <v>4</v>
      </c>
      <c r="F6" s="53"/>
      <c r="G6" s="53"/>
      <c r="H6" s="53"/>
      <c r="I6" s="53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>
      <c r="A8" s="4" t="s">
        <v>5</v>
      </c>
      <c r="B8" s="50" t="s">
        <v>6</v>
      </c>
      <c r="C8" s="50"/>
      <c r="D8" s="6" t="s">
        <v>7</v>
      </c>
      <c r="E8" s="15">
        <v>5</v>
      </c>
      <c r="G8" s="4" t="s">
        <v>8</v>
      </c>
      <c r="H8" s="15">
        <v>4</v>
      </c>
      <c r="I8" s="51" t="s">
        <v>9</v>
      </c>
      <c r="J8" s="51"/>
      <c r="K8" s="51"/>
      <c r="L8" s="50" t="s">
        <v>10</v>
      </c>
      <c r="M8" s="50"/>
      <c r="N8" s="50"/>
    </row>
    <row r="10" spans="1:14" ht="15">
      <c r="A10" s="4" t="s">
        <v>11</v>
      </c>
      <c r="B10" s="52" t="s">
        <v>12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0" t="s">
        <v>13</v>
      </c>
      <c r="B12" s="42" t="s">
        <v>14</v>
      </c>
      <c r="C12" s="42" t="s">
        <v>15</v>
      </c>
      <c r="D12" s="44" t="s">
        <v>16</v>
      </c>
      <c r="E12" s="44" t="s">
        <v>17</v>
      </c>
      <c r="F12" s="44" t="s">
        <v>18</v>
      </c>
      <c r="G12" s="44"/>
      <c r="H12" s="44" t="s">
        <v>19</v>
      </c>
      <c r="I12" s="44" t="s">
        <v>20</v>
      </c>
      <c r="J12" s="44" t="s">
        <v>21</v>
      </c>
      <c r="K12" s="44" t="s">
        <v>22</v>
      </c>
      <c r="L12" s="44" t="s">
        <v>23</v>
      </c>
      <c r="M12" s="44" t="s">
        <v>24</v>
      </c>
      <c r="N12" s="54" t="s">
        <v>25</v>
      </c>
    </row>
    <row r="13" spans="1:14">
      <c r="A13" s="41"/>
      <c r="B13" s="43"/>
      <c r="C13" s="43"/>
      <c r="D13" s="45"/>
      <c r="E13" s="45"/>
      <c r="F13" s="8" t="s">
        <v>26</v>
      </c>
      <c r="G13" s="8" t="s">
        <v>27</v>
      </c>
      <c r="H13" s="45"/>
      <c r="I13" s="45"/>
      <c r="J13" s="45"/>
      <c r="K13" s="45"/>
      <c r="L13" s="45"/>
      <c r="M13" s="45"/>
      <c r="N13" s="55"/>
    </row>
    <row r="14" spans="1:14" s="1" customFormat="1">
      <c r="A14" s="28" t="s">
        <v>28</v>
      </c>
      <c r="B14" s="29" t="s">
        <v>25</v>
      </c>
      <c r="C14" s="29" t="s">
        <v>29</v>
      </c>
      <c r="D14" s="29" t="s">
        <v>30</v>
      </c>
      <c r="E14" s="29">
        <v>24</v>
      </c>
      <c r="F14" s="29">
        <v>19</v>
      </c>
      <c r="G14" s="30"/>
      <c r="H14" s="31"/>
      <c r="I14" s="30">
        <f>(E14-SUM(F14:G14))-K14</f>
        <v>5</v>
      </c>
      <c r="J14" s="31"/>
      <c r="K14" s="30">
        <v>0</v>
      </c>
      <c r="L14" s="31">
        <f>K14/E14</f>
        <v>0</v>
      </c>
      <c r="M14" s="29">
        <v>91</v>
      </c>
      <c r="N14" s="32">
        <f>19/24</f>
        <v>0.79166666666666663</v>
      </c>
    </row>
    <row r="15" spans="1:14" s="1" customFormat="1">
      <c r="A15" s="28" t="s">
        <v>31</v>
      </c>
      <c r="B15" s="29" t="s">
        <v>25</v>
      </c>
      <c r="C15" s="29" t="s">
        <v>32</v>
      </c>
      <c r="D15" s="29" t="s">
        <v>30</v>
      </c>
      <c r="E15" s="29">
        <v>23</v>
      </c>
      <c r="F15" s="29">
        <v>16</v>
      </c>
      <c r="G15" s="30"/>
      <c r="H15" s="31"/>
      <c r="I15" s="30">
        <f>(E15-SUM(F15:G15))-K15</f>
        <v>7</v>
      </c>
      <c r="J15" s="31"/>
      <c r="K15" s="30">
        <v>0</v>
      </c>
      <c r="L15" s="31">
        <f>K15/E15</f>
        <v>0</v>
      </c>
      <c r="M15" s="29">
        <v>56</v>
      </c>
      <c r="N15" s="32">
        <f>16/23</f>
        <v>0.69565217391304346</v>
      </c>
    </row>
    <row r="16" spans="1:14" s="1" customFormat="1">
      <c r="A16" s="28" t="s">
        <v>33</v>
      </c>
      <c r="B16" s="29" t="s">
        <v>25</v>
      </c>
      <c r="C16" s="29" t="s">
        <v>34</v>
      </c>
      <c r="D16" s="29" t="s">
        <v>30</v>
      </c>
      <c r="E16" s="29">
        <v>20</v>
      </c>
      <c r="F16" s="29">
        <v>17</v>
      </c>
      <c r="G16" s="30"/>
      <c r="H16" s="31"/>
      <c r="I16" s="30">
        <f>(E16-SUM(F16:G16))-K16</f>
        <v>3</v>
      </c>
      <c r="J16" s="31"/>
      <c r="K16" s="30">
        <v>0</v>
      </c>
      <c r="L16" s="31">
        <f>K16/E16</f>
        <v>0</v>
      </c>
      <c r="M16" s="33">
        <v>65</v>
      </c>
      <c r="N16" s="32">
        <f>17/20</f>
        <v>0.85</v>
      </c>
    </row>
    <row r="17" spans="1:14" s="1" customFormat="1">
      <c r="A17" s="28" t="s">
        <v>33</v>
      </c>
      <c r="B17" s="29" t="s">
        <v>25</v>
      </c>
      <c r="C17" s="29" t="s">
        <v>35</v>
      </c>
      <c r="D17" s="29" t="s">
        <v>30</v>
      </c>
      <c r="E17" s="29">
        <v>13</v>
      </c>
      <c r="F17" s="29">
        <v>8</v>
      </c>
      <c r="G17" s="30"/>
      <c r="H17" s="31"/>
      <c r="I17" s="30">
        <f>(E17-SUM(F17:G17))-K17</f>
        <v>5</v>
      </c>
      <c r="J17" s="31"/>
      <c r="K17" s="30">
        <v>0</v>
      </c>
      <c r="L17" s="31">
        <f>K17/E17</f>
        <v>0</v>
      </c>
      <c r="M17" s="33">
        <v>52</v>
      </c>
      <c r="N17" s="32">
        <f>8/13</f>
        <v>0.61538461538461542</v>
      </c>
    </row>
    <row r="18" spans="1:14" s="1" customFormat="1" ht="25.5">
      <c r="A18" s="28" t="s">
        <v>36</v>
      </c>
      <c r="B18" s="29" t="s">
        <v>37</v>
      </c>
      <c r="C18" s="29" t="s">
        <v>38</v>
      </c>
      <c r="D18" s="29" t="s">
        <v>30</v>
      </c>
      <c r="E18" s="29">
        <v>22</v>
      </c>
      <c r="F18" s="29">
        <v>0</v>
      </c>
      <c r="G18" s="30"/>
      <c r="H18" s="34"/>
      <c r="I18" s="35">
        <f>(E18-SUM(F18:G18))-K18</f>
        <v>22</v>
      </c>
      <c r="J18" s="31"/>
      <c r="K18" s="30">
        <v>0</v>
      </c>
      <c r="L18" s="31">
        <f>K18/E18</f>
        <v>0</v>
      </c>
      <c r="M18" s="29">
        <v>0</v>
      </c>
      <c r="N18" s="32">
        <v>0</v>
      </c>
    </row>
    <row r="19" spans="1:14" s="1" customFormat="1">
      <c r="A19" s="21"/>
      <c r="B19" s="22"/>
      <c r="C19" s="22"/>
      <c r="D19" s="22"/>
      <c r="E19" s="22"/>
      <c r="F19" s="22"/>
      <c r="G19" s="9"/>
      <c r="H19" s="10"/>
      <c r="I19" s="9"/>
      <c r="J19" s="10"/>
      <c r="K19" s="9"/>
      <c r="L19" s="10"/>
      <c r="M19" s="22"/>
      <c r="N19" s="27"/>
    </row>
    <row r="20" spans="1:14" s="1" customFormat="1">
      <c r="A20" s="24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24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24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24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24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24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24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24"/>
      <c r="B27" s="9"/>
      <c r="C27" s="9"/>
      <c r="D27" s="9"/>
      <c r="E27" s="9"/>
      <c r="F27" s="9"/>
      <c r="G27" s="9"/>
      <c r="H27" s="10"/>
      <c r="I27" s="20"/>
      <c r="J27" s="10"/>
      <c r="K27" s="9"/>
      <c r="L27" s="10"/>
      <c r="M27" s="9"/>
      <c r="N27" s="18"/>
    </row>
    <row r="28" spans="1:14" ht="13.5" thickBot="1">
      <c r="A28" s="11" t="s">
        <v>39</v>
      </c>
      <c r="B28" s="12" t="s">
        <v>40</v>
      </c>
      <c r="C28" s="12" t="s">
        <v>40</v>
      </c>
      <c r="D28" s="12" t="s">
        <v>40</v>
      </c>
      <c r="E28" s="12">
        <f>SUM(E14:E27)</f>
        <v>102</v>
      </c>
      <c r="F28" s="12">
        <f>SUM(F14:F27)</f>
        <v>60</v>
      </c>
      <c r="G28" s="12">
        <v>0</v>
      </c>
      <c r="H28" s="13"/>
      <c r="I28" s="12">
        <f t="shared" ref="I28" si="0">(E28-SUM(F28:G28))-K28</f>
        <v>42</v>
      </c>
      <c r="J28" s="13"/>
      <c r="K28" s="12">
        <f>SUM(K14:K27)</f>
        <v>0</v>
      </c>
      <c r="L28" s="13">
        <f t="shared" ref="L28" si="1">K28/E28</f>
        <v>0</v>
      </c>
      <c r="M28" s="12">
        <f>AVERAGE(M14:M27)</f>
        <v>52.8</v>
      </c>
      <c r="N28" s="19">
        <f>AVERAGE(N14:N27)</f>
        <v>0.59054069119286512</v>
      </c>
    </row>
    <row r="30" spans="1:14" ht="120" customHeight="1">
      <c r="A30" s="46" t="s">
        <v>41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42</v>
      </c>
      <c r="C33" s="47"/>
      <c r="D33" s="47"/>
      <c r="G33" s="48" t="s">
        <v>43</v>
      </c>
      <c r="H33" s="48"/>
      <c r="I33" s="48"/>
      <c r="J33" s="48"/>
    </row>
    <row r="34" spans="1:10" ht="32.1" customHeight="1">
      <c r="B34" s="49"/>
      <c r="C34" s="49"/>
      <c r="D34" s="49"/>
      <c r="G34" s="50"/>
      <c r="H34" s="50"/>
      <c r="I34" s="50"/>
      <c r="J34" s="50"/>
    </row>
    <row r="35" spans="1:10" hidden="1">
      <c r="A35" s="36" t="e">
        <v>#REF!</v>
      </c>
      <c r="B35" s="36"/>
      <c r="C35" s="7"/>
      <c r="E35" s="36"/>
      <c r="F35" s="36"/>
      <c r="G35" s="36"/>
      <c r="H35" s="36"/>
    </row>
    <row r="36" spans="1:10" hidden="1"/>
    <row r="37" spans="1:10" ht="45" customHeight="1">
      <c r="B37" s="37" t="str">
        <f>B10</f>
        <v>MTI. ANGELINA MÁRQUEZ JIMÉNEZ</v>
      </c>
      <c r="C37" s="37"/>
      <c r="D37" s="37"/>
      <c r="E37" s="16"/>
      <c r="F37" s="16"/>
      <c r="G37" s="38" t="s">
        <v>44</v>
      </c>
      <c r="H37" s="39"/>
      <c r="I37" s="39"/>
      <c r="J37" s="39"/>
    </row>
  </sheetData>
  <mergeCells count="31">
    <mergeCell ref="B1:N1"/>
    <mergeCell ref="A3:N3"/>
    <mergeCell ref="A5:N5"/>
    <mergeCell ref="A6:D6"/>
    <mergeCell ref="E6:I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A11" zoomScale="95" zoomScaleNormal="95" workbookViewId="0">
      <selection activeCell="E14" sqref="E14:E18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>
      <c r="A6" s="57" t="s">
        <v>3</v>
      </c>
      <c r="B6" s="57"/>
      <c r="C6" s="57"/>
      <c r="D6" s="57"/>
      <c r="E6" s="59" t="str">
        <f>'1'!E6:I6</f>
        <v xml:space="preserve">EN SISTEMAS COMPUTACIONALES </v>
      </c>
      <c r="F6" s="59"/>
      <c r="G6" s="59"/>
      <c r="H6" s="59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50">
        <v>2</v>
      </c>
      <c r="C8" s="50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51" t="s">
        <v>9</v>
      </c>
      <c r="J8" s="51"/>
      <c r="K8" s="51"/>
      <c r="L8" s="50" t="str">
        <f>'1'!L8</f>
        <v>SEPTIEMBRE 2023- ENERO 2024</v>
      </c>
      <c r="M8" s="50"/>
      <c r="N8" s="50"/>
    </row>
    <row r="10" spans="1:14">
      <c r="A10" s="4" t="s">
        <v>11</v>
      </c>
      <c r="B10" s="50" t="str">
        <f>'1'!B10</f>
        <v>MTI. ANGELINA MÁRQUEZ JIMÉNEZ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0" t="s">
        <v>13</v>
      </c>
      <c r="B12" s="42" t="s">
        <v>14</v>
      </c>
      <c r="C12" s="42" t="s">
        <v>15</v>
      </c>
      <c r="D12" s="44" t="s">
        <v>16</v>
      </c>
      <c r="E12" s="44" t="s">
        <v>17</v>
      </c>
      <c r="F12" s="44" t="s">
        <v>18</v>
      </c>
      <c r="G12" s="44"/>
      <c r="H12" s="44" t="s">
        <v>19</v>
      </c>
      <c r="I12" s="44" t="s">
        <v>20</v>
      </c>
      <c r="J12" s="44" t="s">
        <v>21</v>
      </c>
      <c r="K12" s="44" t="s">
        <v>22</v>
      </c>
      <c r="L12" s="44" t="s">
        <v>23</v>
      </c>
      <c r="M12" s="44" t="s">
        <v>24</v>
      </c>
      <c r="N12" s="54" t="s">
        <v>25</v>
      </c>
    </row>
    <row r="13" spans="1:14">
      <c r="A13" s="41"/>
      <c r="B13" s="43"/>
      <c r="C13" s="43"/>
      <c r="D13" s="45"/>
      <c r="E13" s="45"/>
      <c r="F13" s="8" t="s">
        <v>26</v>
      </c>
      <c r="G13" s="8" t="s">
        <v>27</v>
      </c>
      <c r="H13" s="45"/>
      <c r="I13" s="45"/>
      <c r="J13" s="45"/>
      <c r="K13" s="45"/>
      <c r="L13" s="45"/>
      <c r="M13" s="45"/>
      <c r="N13" s="55"/>
    </row>
    <row r="14" spans="1:14" s="1" customFormat="1">
      <c r="A14" s="21" t="s">
        <v>28</v>
      </c>
      <c r="B14" s="22" t="s">
        <v>46</v>
      </c>
      <c r="C14" s="22" t="s">
        <v>29</v>
      </c>
      <c r="D14" s="22" t="s">
        <v>30</v>
      </c>
      <c r="E14" s="22">
        <v>24</v>
      </c>
      <c r="F14" s="22">
        <v>22</v>
      </c>
      <c r="G14" s="9"/>
      <c r="H14" s="10"/>
      <c r="I14" s="9">
        <f t="shared" ref="I14:I18" si="0">(E14-SUM(F14:G14))-K14</f>
        <v>2</v>
      </c>
      <c r="J14" s="10"/>
      <c r="K14" s="9">
        <v>0</v>
      </c>
      <c r="L14" s="10">
        <f t="shared" ref="L14:L18" si="1">K14/E14</f>
        <v>0</v>
      </c>
      <c r="M14" s="22">
        <v>81</v>
      </c>
      <c r="N14" s="25">
        <f>22/24</f>
        <v>0.91666666666666663</v>
      </c>
    </row>
    <row r="15" spans="1:14" s="1" customFormat="1">
      <c r="A15" s="21" t="s">
        <v>31</v>
      </c>
      <c r="B15" s="22" t="s">
        <v>46</v>
      </c>
      <c r="C15" s="22" t="s">
        <v>32</v>
      </c>
      <c r="D15" s="22" t="s">
        <v>30</v>
      </c>
      <c r="E15" s="22">
        <v>23</v>
      </c>
      <c r="F15" s="22">
        <v>15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22">
        <v>48</v>
      </c>
      <c r="N15" s="25">
        <f>15/23</f>
        <v>0.65217391304347827</v>
      </c>
    </row>
    <row r="16" spans="1:14" s="1" customFormat="1">
      <c r="A16" s="21" t="s">
        <v>33</v>
      </c>
      <c r="B16" s="22" t="s">
        <v>46</v>
      </c>
      <c r="C16" s="22" t="s">
        <v>34</v>
      </c>
      <c r="D16" s="22" t="s">
        <v>30</v>
      </c>
      <c r="E16" s="22">
        <v>20</v>
      </c>
      <c r="F16" s="22">
        <v>13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26">
        <v>59</v>
      </c>
      <c r="N16" s="25">
        <f>13/20</f>
        <v>0.65</v>
      </c>
    </row>
    <row r="17" spans="1:14" s="1" customFormat="1">
      <c r="A17" s="21" t="s">
        <v>33</v>
      </c>
      <c r="B17" s="22" t="s">
        <v>46</v>
      </c>
      <c r="C17" s="22" t="s">
        <v>35</v>
      </c>
      <c r="D17" s="22" t="s">
        <v>30</v>
      </c>
      <c r="E17" s="22">
        <v>13</v>
      </c>
      <c r="F17" s="22">
        <v>10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26">
        <v>71</v>
      </c>
      <c r="N17" s="25">
        <f>10/13</f>
        <v>0.76923076923076927</v>
      </c>
    </row>
    <row r="18" spans="1:14" s="1" customFormat="1" ht="25.5">
      <c r="A18" s="21" t="s">
        <v>36</v>
      </c>
      <c r="B18" s="22" t="s">
        <v>25</v>
      </c>
      <c r="C18" s="22" t="s">
        <v>38</v>
      </c>
      <c r="D18" s="22" t="s">
        <v>30</v>
      </c>
      <c r="E18" s="22">
        <v>22</v>
      </c>
      <c r="F18" s="22">
        <v>14</v>
      </c>
      <c r="G18" s="9"/>
      <c r="H18" s="23"/>
      <c r="I18" s="20">
        <f t="shared" si="0"/>
        <v>8</v>
      </c>
      <c r="J18" s="10"/>
      <c r="K18" s="9">
        <v>0</v>
      </c>
      <c r="L18" s="10">
        <f t="shared" si="1"/>
        <v>0</v>
      </c>
      <c r="M18" s="22">
        <v>54</v>
      </c>
      <c r="N18" s="25">
        <f>14/22</f>
        <v>0.63636363636363635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20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39</v>
      </c>
      <c r="B28" s="12" t="s">
        <v>40</v>
      </c>
      <c r="C28" s="12" t="s">
        <v>40</v>
      </c>
      <c r="D28" s="12" t="s">
        <v>40</v>
      </c>
      <c r="E28" s="12">
        <f>SUM(E14:E27)</f>
        <v>102</v>
      </c>
      <c r="F28" s="12">
        <f>SUM(F14:F27)</f>
        <v>74</v>
      </c>
      <c r="G28" s="12">
        <f>SUM(G14:G27)</f>
        <v>0</v>
      </c>
      <c r="H28" s="13"/>
      <c r="I28" s="12">
        <f t="shared" ref="I28" si="2">(E28-SUM(F28:G28))-K28</f>
        <v>28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62.6</v>
      </c>
      <c r="N28" s="19">
        <f>AVERAGE(N14:N27)</f>
        <v>0.72488699706091009</v>
      </c>
    </row>
    <row r="30" spans="1:14" ht="120" customHeight="1">
      <c r="A30" s="46" t="s">
        <v>41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42</v>
      </c>
      <c r="C33" s="47"/>
      <c r="D33" s="47"/>
      <c r="G33" s="48" t="s">
        <v>43</v>
      </c>
      <c r="H33" s="48"/>
      <c r="I33" s="48"/>
      <c r="J33" s="48"/>
    </row>
    <row r="34" spans="1:10" ht="62.25" customHeight="1">
      <c r="B34" s="49"/>
      <c r="C34" s="49"/>
      <c r="D34" s="49"/>
      <c r="G34" s="50"/>
      <c r="H34" s="50"/>
      <c r="I34" s="50"/>
      <c r="J34" s="50"/>
    </row>
    <row r="35" spans="1:10" hidden="1">
      <c r="A35" s="36" t="e">
        <v>#REF!</v>
      </c>
      <c r="B35" s="36"/>
      <c r="C35" s="7"/>
      <c r="E35" s="36"/>
      <c r="F35" s="36"/>
      <c r="G35" s="36"/>
      <c r="H35" s="36"/>
    </row>
    <row r="36" spans="1:10" hidden="1"/>
    <row r="37" spans="1:10" ht="45" customHeight="1">
      <c r="B37" s="37" t="str">
        <f>B10</f>
        <v>MTI. ANGELINA MÁRQUEZ JIMÉNEZ</v>
      </c>
      <c r="C37" s="37"/>
      <c r="D37" s="37"/>
      <c r="E37" s="16"/>
      <c r="F37" s="16"/>
      <c r="G37" s="38" t="str">
        <f>'1'!G37:J37</f>
        <v>ISC. DIEGO DE JESÚS VELAZQUEZ LUCHO</v>
      </c>
      <c r="H37" s="38"/>
      <c r="I37" s="38"/>
      <c r="J37" s="38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abSelected="1" topLeftCell="A8" zoomScale="115" zoomScaleNormal="115" workbookViewId="0">
      <selection activeCell="G20" sqref="G20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>
      <c r="A6" s="57" t="s">
        <v>3</v>
      </c>
      <c r="B6" s="57"/>
      <c r="C6" s="57"/>
      <c r="D6" s="57"/>
      <c r="E6" s="59" t="str">
        <f>'1'!E6:I6</f>
        <v xml:space="preserve">EN SISTEMAS COMPUTACIONALES </v>
      </c>
      <c r="F6" s="59"/>
      <c r="G6" s="59"/>
      <c r="H6" s="59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50">
        <v>3</v>
      </c>
      <c r="C8" s="50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51" t="s">
        <v>9</v>
      </c>
      <c r="J8" s="51"/>
      <c r="K8" s="51"/>
      <c r="L8" s="50" t="str">
        <f>'1'!L8</f>
        <v>SEPTIEMBRE 2023- ENERO 2024</v>
      </c>
      <c r="M8" s="50"/>
      <c r="N8" s="50"/>
    </row>
    <row r="10" spans="1:14">
      <c r="A10" s="4" t="s">
        <v>11</v>
      </c>
      <c r="B10" s="50" t="str">
        <f>'1'!B10</f>
        <v>MTI. ANGELINA MÁRQUEZ JIMÉNEZ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0" t="s">
        <v>13</v>
      </c>
      <c r="B12" s="42" t="s">
        <v>14</v>
      </c>
      <c r="C12" s="42" t="s">
        <v>15</v>
      </c>
      <c r="D12" s="44" t="s">
        <v>16</v>
      </c>
      <c r="E12" s="44" t="s">
        <v>17</v>
      </c>
      <c r="F12" s="44" t="s">
        <v>18</v>
      </c>
      <c r="G12" s="44"/>
      <c r="H12" s="44" t="s">
        <v>19</v>
      </c>
      <c r="I12" s="44" t="s">
        <v>20</v>
      </c>
      <c r="J12" s="44" t="s">
        <v>21</v>
      </c>
      <c r="K12" s="44" t="s">
        <v>22</v>
      </c>
      <c r="L12" s="44" t="s">
        <v>23</v>
      </c>
      <c r="M12" s="44" t="s">
        <v>24</v>
      </c>
      <c r="N12" s="54" t="s">
        <v>25</v>
      </c>
    </row>
    <row r="13" spans="1:14">
      <c r="A13" s="41"/>
      <c r="B13" s="43"/>
      <c r="C13" s="43"/>
      <c r="D13" s="45"/>
      <c r="E13" s="45"/>
      <c r="F13" s="8" t="s">
        <v>26</v>
      </c>
      <c r="G13" s="8" t="s">
        <v>27</v>
      </c>
      <c r="H13" s="45"/>
      <c r="I13" s="45"/>
      <c r="J13" s="45"/>
      <c r="K13" s="45"/>
      <c r="L13" s="45"/>
      <c r="M13" s="45"/>
      <c r="N13" s="55"/>
    </row>
    <row r="14" spans="1:14" s="1" customFormat="1">
      <c r="A14" s="9" t="str">
        <f>'1'!A14</f>
        <v>FUNDAMENTOS DE PROGRAMACIÓN</v>
      </c>
      <c r="B14" s="9" t="s">
        <v>47</v>
      </c>
      <c r="C14" s="9" t="str">
        <f>'1'!C14</f>
        <v>104A</v>
      </c>
      <c r="D14" s="9" t="str">
        <f>'1'!D14</f>
        <v>ISIC</v>
      </c>
      <c r="E14" s="9">
        <f>'1'!E14</f>
        <v>24</v>
      </c>
      <c r="F14" s="9">
        <v>17</v>
      </c>
      <c r="G14" s="9"/>
      <c r="H14" s="10">
        <f t="shared" ref="H14:H19" si="0">F14/E14</f>
        <v>0.70833333333333337</v>
      </c>
      <c r="I14" s="9">
        <f t="shared" ref="I14:I28" si="1">(E14-SUM(F14:G14))-K14</f>
        <v>7</v>
      </c>
      <c r="J14" s="10">
        <f t="shared" ref="J14:J28" si="2">I14/E14</f>
        <v>0.29166666666666669</v>
      </c>
      <c r="K14" s="9"/>
      <c r="L14" s="10">
        <f t="shared" ref="L14:L28" si="3">K14/E14</f>
        <v>0</v>
      </c>
      <c r="M14" s="9">
        <v>60</v>
      </c>
      <c r="N14" s="18">
        <v>0.71</v>
      </c>
    </row>
    <row r="15" spans="1:14" s="1" customFormat="1">
      <c r="A15" s="9" t="str">
        <f>'1'!A15</f>
        <v>ESTRUCTURA DE DATOS</v>
      </c>
      <c r="B15" s="9" t="s">
        <v>47</v>
      </c>
      <c r="C15" s="9" t="str">
        <f>'1'!C15</f>
        <v>304A</v>
      </c>
      <c r="D15" s="9" t="str">
        <f>'1'!D15</f>
        <v>ISIC</v>
      </c>
      <c r="E15" s="9">
        <f>'1'!E15</f>
        <v>23</v>
      </c>
      <c r="F15" s="9">
        <v>17</v>
      </c>
      <c r="G15" s="9"/>
      <c r="H15" s="10">
        <f t="shared" si="0"/>
        <v>0.73913043478260865</v>
      </c>
      <c r="I15" s="9">
        <f t="shared" si="1"/>
        <v>6</v>
      </c>
      <c r="J15" s="10">
        <f t="shared" si="2"/>
        <v>0.2608695652173913</v>
      </c>
      <c r="K15" s="9"/>
      <c r="L15" s="10">
        <f t="shared" si="3"/>
        <v>0</v>
      </c>
      <c r="M15" s="9">
        <v>61</v>
      </c>
      <c r="N15" s="18">
        <f>17/23</f>
        <v>0.73913043478260865</v>
      </c>
    </row>
    <row r="16" spans="1:14" s="1" customFormat="1">
      <c r="A16" s="9" t="str">
        <f>'1'!A16</f>
        <v>GRAFICACIÓN</v>
      </c>
      <c r="B16" s="9" t="s">
        <v>47</v>
      </c>
      <c r="C16" s="9" t="str">
        <f>'1'!C16</f>
        <v>504A</v>
      </c>
      <c r="D16" s="9" t="str">
        <f>'1'!D16</f>
        <v>ISIC</v>
      </c>
      <c r="E16" s="9">
        <f>'1'!E16</f>
        <v>20</v>
      </c>
      <c r="F16" s="9">
        <v>16</v>
      </c>
      <c r="G16" s="9"/>
      <c r="H16" s="10">
        <f t="shared" si="0"/>
        <v>0.8</v>
      </c>
      <c r="I16" s="9">
        <f t="shared" si="1"/>
        <v>4</v>
      </c>
      <c r="J16" s="10">
        <f t="shared" si="2"/>
        <v>0.2</v>
      </c>
      <c r="K16" s="9"/>
      <c r="L16" s="10">
        <f t="shared" si="3"/>
        <v>0</v>
      </c>
      <c r="M16" s="9">
        <v>70</v>
      </c>
      <c r="N16" s="18">
        <v>0.8</v>
      </c>
    </row>
    <row r="17" spans="1:14" s="1" customFormat="1">
      <c r="A17" s="9" t="str">
        <f>'1'!A17</f>
        <v>GRAFICACIÓN</v>
      </c>
      <c r="B17" s="9" t="s">
        <v>47</v>
      </c>
      <c r="C17" s="9" t="str">
        <f>'1'!C17</f>
        <v>504B</v>
      </c>
      <c r="D17" s="9" t="str">
        <f>'1'!D17</f>
        <v>ISIC</v>
      </c>
      <c r="E17" s="9">
        <f>'1'!E17</f>
        <v>13</v>
      </c>
      <c r="F17" s="9">
        <v>10</v>
      </c>
      <c r="G17" s="9"/>
      <c r="H17" s="10">
        <f t="shared" si="0"/>
        <v>0.76923076923076927</v>
      </c>
      <c r="I17" s="9">
        <f t="shared" si="1"/>
        <v>3</v>
      </c>
      <c r="J17" s="10">
        <f t="shared" si="2"/>
        <v>0.23076923076923078</v>
      </c>
      <c r="K17" s="9"/>
      <c r="L17" s="10">
        <f t="shared" si="3"/>
        <v>0</v>
      </c>
      <c r="M17" s="9">
        <v>68</v>
      </c>
      <c r="N17" s="18">
        <v>0.77</v>
      </c>
    </row>
    <row r="18" spans="1:14" s="1" customFormat="1" ht="25.5">
      <c r="A18" s="9" t="str">
        <f>'1'!A18</f>
        <v>CONMUTACIÓN Y ENRUTAMIENTO EN REDES DE DATOS</v>
      </c>
      <c r="B18" s="9" t="s">
        <v>46</v>
      </c>
      <c r="C18" s="9" t="str">
        <f>'1'!C18</f>
        <v>704A</v>
      </c>
      <c r="D18" s="9" t="str">
        <f>'1'!D18</f>
        <v>ISIC</v>
      </c>
      <c r="E18" s="9">
        <f>'1'!E18</f>
        <v>22</v>
      </c>
      <c r="F18" s="9">
        <v>18</v>
      </c>
      <c r="G18" s="9"/>
      <c r="H18" s="10">
        <f t="shared" si="0"/>
        <v>0.81818181818181823</v>
      </c>
      <c r="I18" s="9">
        <f t="shared" si="1"/>
        <v>4</v>
      </c>
      <c r="J18" s="10">
        <f t="shared" si="2"/>
        <v>0.18181818181818182</v>
      </c>
      <c r="K18" s="9"/>
      <c r="L18" s="10">
        <f t="shared" si="3"/>
        <v>0</v>
      </c>
      <c r="M18" s="9">
        <v>70</v>
      </c>
      <c r="N18" s="18">
        <v>0.82</v>
      </c>
    </row>
    <row r="19" spans="1:14" s="1" customFormat="1">
      <c r="A19" s="28" t="s">
        <v>31</v>
      </c>
      <c r="B19" s="29" t="s">
        <v>48</v>
      </c>
      <c r="C19" s="29" t="s">
        <v>32</v>
      </c>
      <c r="D19" s="29" t="s">
        <v>30</v>
      </c>
      <c r="E19" s="29">
        <v>23</v>
      </c>
      <c r="F19" s="29">
        <v>17</v>
      </c>
      <c r="G19" s="30"/>
      <c r="H19" s="10">
        <f t="shared" si="0"/>
        <v>0.73913043478260865</v>
      </c>
      <c r="I19" s="30">
        <f>(E19-SUM(F19:G19))-K19</f>
        <v>6</v>
      </c>
      <c r="J19" s="10">
        <f t="shared" si="2"/>
        <v>0.2608695652173913</v>
      </c>
      <c r="K19" s="30"/>
      <c r="L19" s="31">
        <f>K19/E19</f>
        <v>0</v>
      </c>
      <c r="M19" s="29">
        <v>57</v>
      </c>
      <c r="N19" s="32">
        <v>0.74</v>
      </c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39</v>
      </c>
      <c r="B28" s="12" t="s">
        <v>40</v>
      </c>
      <c r="C28" s="12" t="s">
        <v>40</v>
      </c>
      <c r="D28" s="12" t="s">
        <v>40</v>
      </c>
      <c r="E28" s="12">
        <f>SUM(E14:E27)</f>
        <v>125</v>
      </c>
      <c r="F28" s="12">
        <f>SUM(F14:F27)</f>
        <v>95</v>
      </c>
      <c r="G28" s="12">
        <f>SUM(G14:G27)</f>
        <v>0</v>
      </c>
      <c r="H28" s="13">
        <f>SUM(F28:G28)/E28</f>
        <v>0.76</v>
      </c>
      <c r="I28" s="12">
        <f t="shared" si="1"/>
        <v>30</v>
      </c>
      <c r="J28" s="13">
        <f t="shared" si="2"/>
        <v>0.24</v>
      </c>
      <c r="K28" s="12">
        <f>SUM(K14:K27)</f>
        <v>0</v>
      </c>
      <c r="L28" s="13">
        <f t="shared" si="3"/>
        <v>0</v>
      </c>
      <c r="M28" s="12">
        <f>AVERAGE(M14:M27)</f>
        <v>64.333333333333329</v>
      </c>
      <c r="N28" s="19">
        <f>AVERAGE(N14:N27)</f>
        <v>0.76318840579710134</v>
      </c>
    </row>
    <row r="30" spans="1:14" ht="120" customHeight="1">
      <c r="A30" s="46" t="s">
        <v>41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42</v>
      </c>
      <c r="C33" s="47"/>
      <c r="D33" s="47"/>
      <c r="G33" s="48" t="s">
        <v>43</v>
      </c>
      <c r="H33" s="48"/>
      <c r="I33" s="48"/>
      <c r="J33" s="48"/>
    </row>
    <row r="34" spans="1:10" ht="62.25" customHeight="1">
      <c r="B34" s="49"/>
      <c r="C34" s="49"/>
      <c r="D34" s="49"/>
      <c r="G34" s="50"/>
      <c r="H34" s="50"/>
      <c r="I34" s="50"/>
      <c r="J34" s="50"/>
    </row>
    <row r="35" spans="1:10" hidden="1">
      <c r="A35" s="36" t="e">
        <v>#REF!</v>
      </c>
      <c r="B35" s="36"/>
      <c r="C35" s="7"/>
      <c r="E35" s="36"/>
      <c r="F35" s="36"/>
      <c r="G35" s="36"/>
      <c r="H35" s="36"/>
    </row>
    <row r="36" spans="1:10" hidden="1"/>
    <row r="37" spans="1:10" ht="45" customHeight="1">
      <c r="B37" s="37" t="str">
        <f>B10</f>
        <v>MTI. ANGELINA MÁRQUEZ JIMÉNEZ</v>
      </c>
      <c r="C37" s="37"/>
      <c r="D37" s="37"/>
      <c r="E37" s="16"/>
      <c r="F37" s="16"/>
      <c r="G37" s="38" t="str">
        <f>'1'!G37:J37</f>
        <v>ISC. DIEGO DE JESÚS VELAZQUEZ LUCHO</v>
      </c>
      <c r="H37" s="38"/>
      <c r="I37" s="38"/>
      <c r="J37" s="38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topLeftCell="A10" zoomScale="85" zoomScaleNormal="85" workbookViewId="0">
      <selection activeCell="A19" sqref="A19:L27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>
      <c r="A6" s="57" t="s">
        <v>3</v>
      </c>
      <c r="B6" s="57"/>
      <c r="C6" s="57"/>
      <c r="D6" s="57"/>
      <c r="E6" s="59"/>
      <c r="F6" s="59"/>
      <c r="G6" s="59"/>
      <c r="H6" s="59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50">
        <v>4</v>
      </c>
      <c r="C8" s="50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51" t="s">
        <v>9</v>
      </c>
      <c r="J8" s="51"/>
      <c r="K8" s="51"/>
      <c r="L8" s="50" t="str">
        <f>'1'!L8</f>
        <v>SEPTIEMBRE 2023- ENERO 2024</v>
      </c>
      <c r="M8" s="50"/>
      <c r="N8" s="50"/>
    </row>
    <row r="10" spans="1:14">
      <c r="A10" s="4" t="s">
        <v>11</v>
      </c>
      <c r="B10" s="50" t="str">
        <f>'1'!B10</f>
        <v>MTI. ANGELINA MÁRQUEZ JIMÉNEZ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0" t="s">
        <v>13</v>
      </c>
      <c r="B12" s="42" t="s">
        <v>14</v>
      </c>
      <c r="C12" s="42" t="s">
        <v>15</v>
      </c>
      <c r="D12" s="44" t="s">
        <v>16</v>
      </c>
      <c r="E12" s="44" t="s">
        <v>17</v>
      </c>
      <c r="F12" s="44" t="s">
        <v>18</v>
      </c>
      <c r="G12" s="44"/>
      <c r="H12" s="44" t="s">
        <v>19</v>
      </c>
      <c r="I12" s="44" t="s">
        <v>20</v>
      </c>
      <c r="J12" s="44" t="s">
        <v>21</v>
      </c>
      <c r="K12" s="44" t="s">
        <v>22</v>
      </c>
      <c r="L12" s="44" t="s">
        <v>23</v>
      </c>
      <c r="M12" s="44" t="s">
        <v>24</v>
      </c>
      <c r="N12" s="54" t="s">
        <v>25</v>
      </c>
    </row>
    <row r="13" spans="1:14">
      <c r="A13" s="41"/>
      <c r="B13" s="43"/>
      <c r="C13" s="43"/>
      <c r="D13" s="45"/>
      <c r="E13" s="45"/>
      <c r="F13" s="8" t="s">
        <v>26</v>
      </c>
      <c r="G13" s="8" t="s">
        <v>27</v>
      </c>
      <c r="H13" s="45"/>
      <c r="I13" s="45"/>
      <c r="J13" s="45"/>
      <c r="K13" s="45"/>
      <c r="L13" s="45"/>
      <c r="M13" s="45"/>
      <c r="N13" s="55"/>
    </row>
    <row r="14" spans="1:14" s="1" customFormat="1">
      <c r="A14" s="9" t="str">
        <f>'1'!A14</f>
        <v>FUNDAMENTOS DE PROGRAMACIÓN</v>
      </c>
      <c r="B14" s="9"/>
      <c r="C14" s="9" t="str">
        <f>'1'!C14</f>
        <v>104A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18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8"/>
    </row>
    <row r="15" spans="1:14" s="1" customFormat="1">
      <c r="A15" s="9" t="str">
        <f>'1'!A15</f>
        <v>ESTRUCTURA DE DATOS</v>
      </c>
      <c r="B15" s="9"/>
      <c r="C15" s="9" t="str">
        <f>'1'!C15</f>
        <v>304A</v>
      </c>
      <c r="D15" s="9" t="str">
        <f>'1'!D15</f>
        <v>ISIC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8"/>
    </row>
    <row r="16" spans="1:14" s="1" customFormat="1">
      <c r="A16" s="9" t="str">
        <f>'1'!A16</f>
        <v>GRAFICACIÓN</v>
      </c>
      <c r="B16" s="9"/>
      <c r="C16" s="9" t="str">
        <f>'1'!C16</f>
        <v>504A</v>
      </c>
      <c r="D16" s="9" t="str">
        <f>'1'!D16</f>
        <v>ISIC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8"/>
    </row>
    <row r="17" spans="1:14" s="1" customFormat="1">
      <c r="A17" s="9" t="str">
        <f>'1'!A17</f>
        <v>GRAFICACIÓN</v>
      </c>
      <c r="B17" s="9"/>
      <c r="C17" s="9" t="str">
        <f>'1'!C17</f>
        <v>504B</v>
      </c>
      <c r="D17" s="9" t="str">
        <f>'1'!D17</f>
        <v>ISIC</v>
      </c>
      <c r="E17" s="9">
        <f>'1'!E17</f>
        <v>13</v>
      </c>
      <c r="F17" s="9"/>
      <c r="G17" s="9"/>
      <c r="H17" s="10">
        <f t="shared" si="0"/>
        <v>0</v>
      </c>
      <c r="I17" s="9">
        <f t="shared" si="1"/>
        <v>13</v>
      </c>
      <c r="J17" s="10">
        <f t="shared" si="2"/>
        <v>1</v>
      </c>
      <c r="K17" s="9"/>
      <c r="L17" s="10">
        <f t="shared" si="3"/>
        <v>0</v>
      </c>
      <c r="M17" s="9"/>
      <c r="N17" s="18"/>
    </row>
    <row r="18" spans="1:14" s="1" customFormat="1" ht="25.5">
      <c r="A18" s="9" t="str">
        <f>'1'!A18</f>
        <v>CONMUTACIÓN Y ENRUTAMIENTO EN REDES DE DATOS</v>
      </c>
      <c r="B18" s="9"/>
      <c r="C18" s="9" t="str">
        <f>'1'!C18</f>
        <v>704A</v>
      </c>
      <c r="D18" s="9" t="str">
        <f>'1'!D18</f>
        <v>ISIC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8"/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39</v>
      </c>
      <c r="B28" s="12" t="s">
        <v>40</v>
      </c>
      <c r="C28" s="12" t="s">
        <v>40</v>
      </c>
      <c r="D28" s="12" t="s">
        <v>40</v>
      </c>
      <c r="E28" s="12">
        <f>SUM(E14:E27)</f>
        <v>102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1"/>
        <v>102</v>
      </c>
      <c r="J28" s="13">
        <f t="shared" si="2"/>
        <v>1</v>
      </c>
      <c r="K28" s="12">
        <f>SUM(K14:K27)</f>
        <v>0</v>
      </c>
      <c r="L28" s="13">
        <f t="shared" si="3"/>
        <v>0</v>
      </c>
      <c r="M28" s="12" t="e">
        <f>AVERAGE(M14:M27)</f>
        <v>#DIV/0!</v>
      </c>
      <c r="N28" s="19" t="e">
        <f>AVERAGE(N14:N27)</f>
        <v>#DIV/0!</v>
      </c>
    </row>
    <row r="30" spans="1:14" ht="120" customHeight="1">
      <c r="A30" s="46" t="s">
        <v>41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42</v>
      </c>
      <c r="C33" s="47"/>
      <c r="D33" s="47"/>
      <c r="G33" s="48" t="s">
        <v>43</v>
      </c>
      <c r="H33" s="48"/>
      <c r="I33" s="48"/>
      <c r="J33" s="48"/>
    </row>
    <row r="34" spans="1:10" ht="62.25" customHeight="1">
      <c r="B34" s="49"/>
      <c r="C34" s="49"/>
      <c r="D34" s="49"/>
      <c r="G34" s="50"/>
      <c r="H34" s="50"/>
      <c r="I34" s="50"/>
      <c r="J34" s="50"/>
    </row>
    <row r="35" spans="1:10" hidden="1">
      <c r="A35" s="36" t="e">
        <v>#REF!</v>
      </c>
      <c r="B35" s="36"/>
      <c r="C35" s="7"/>
      <c r="E35" s="36"/>
      <c r="F35" s="36"/>
      <c r="G35" s="36"/>
      <c r="H35" s="36"/>
    </row>
    <row r="36" spans="1:10" hidden="1"/>
    <row r="37" spans="1:10" ht="45" customHeight="1">
      <c r="B37" s="37" t="str">
        <f>B10</f>
        <v>MTI. ANGELINA MÁRQUEZ JIMÉNEZ</v>
      </c>
      <c r="C37" s="37"/>
      <c r="D37" s="37"/>
      <c r="E37" s="16"/>
      <c r="F37" s="16"/>
      <c r="G37" s="38" t="str">
        <f>'1'!G37:J37</f>
        <v>ISC. DIEGO DE JESÚS VELAZQUEZ LUCHO</v>
      </c>
      <c r="H37" s="38"/>
      <c r="I37" s="38"/>
      <c r="J37" s="38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opLeftCell="A2" zoomScale="85" zoomScaleNormal="85" workbookViewId="0">
      <selection activeCell="A19" sqref="A19:L27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>
      <c r="A6" s="57" t="s">
        <v>3</v>
      </c>
      <c r="B6" s="57"/>
      <c r="C6" s="57"/>
      <c r="D6" s="57"/>
      <c r="E6" s="59"/>
      <c r="F6" s="59"/>
      <c r="G6" s="59"/>
      <c r="H6" s="59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50" t="s">
        <v>45</v>
      </c>
      <c r="C8" s="50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51" t="s">
        <v>9</v>
      </c>
      <c r="J8" s="51"/>
      <c r="K8" s="51"/>
      <c r="L8" s="50" t="str">
        <f>'1'!L8</f>
        <v>SEPTIEMBRE 2023- ENERO 2024</v>
      </c>
      <c r="M8" s="50"/>
      <c r="N8" s="50"/>
    </row>
    <row r="10" spans="1:14">
      <c r="A10" s="4" t="s">
        <v>11</v>
      </c>
      <c r="B10" s="50" t="str">
        <f>'1'!B10</f>
        <v>MTI. ANGELINA MÁRQUEZ JIMÉNEZ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0" t="s">
        <v>13</v>
      </c>
      <c r="B12" s="42" t="s">
        <v>14</v>
      </c>
      <c r="C12" s="42" t="s">
        <v>15</v>
      </c>
      <c r="D12" s="44" t="s">
        <v>16</v>
      </c>
      <c r="E12" s="44" t="s">
        <v>17</v>
      </c>
      <c r="F12" s="44" t="s">
        <v>18</v>
      </c>
      <c r="G12" s="44"/>
      <c r="H12" s="44" t="s">
        <v>19</v>
      </c>
      <c r="I12" s="44" t="s">
        <v>20</v>
      </c>
      <c r="J12" s="44" t="s">
        <v>21</v>
      </c>
      <c r="K12" s="44" t="s">
        <v>22</v>
      </c>
      <c r="L12" s="44" t="s">
        <v>23</v>
      </c>
      <c r="M12" s="44" t="s">
        <v>24</v>
      </c>
      <c r="N12" s="54" t="s">
        <v>25</v>
      </c>
    </row>
    <row r="13" spans="1:14">
      <c r="A13" s="41"/>
      <c r="B13" s="43"/>
      <c r="C13" s="43"/>
      <c r="D13" s="45"/>
      <c r="E13" s="45"/>
      <c r="F13" s="8" t="s">
        <v>26</v>
      </c>
      <c r="G13" s="8" t="s">
        <v>27</v>
      </c>
      <c r="H13" s="45"/>
      <c r="I13" s="45"/>
      <c r="J13" s="45"/>
      <c r="K13" s="45"/>
      <c r="L13" s="45"/>
      <c r="M13" s="45"/>
      <c r="N13" s="55"/>
    </row>
    <row r="14" spans="1:14" s="1" customFormat="1">
      <c r="A14" s="9" t="str">
        <f>'1'!A14</f>
        <v>FUNDAMENTOS DE PROGRAMACIÓN</v>
      </c>
      <c r="B14" s="9"/>
      <c r="C14" s="9" t="str">
        <f>'1'!C14</f>
        <v>104A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8"/>
    </row>
    <row r="15" spans="1:14" s="1" customFormat="1">
      <c r="A15" s="9" t="str">
        <f>'1'!A15</f>
        <v>ESTRUCTURA DE DATOS</v>
      </c>
      <c r="B15" s="9"/>
      <c r="C15" s="9" t="str">
        <f>'1'!C15</f>
        <v>304A</v>
      </c>
      <c r="D15" s="9" t="str">
        <f>'1'!D15</f>
        <v>ISIC</v>
      </c>
      <c r="E15" s="9">
        <f>'1'!E15</f>
        <v>23</v>
      </c>
      <c r="F15" s="9"/>
      <c r="G15" s="9"/>
      <c r="H15" s="10">
        <f t="shared" ref="H15:H18" si="3">(F15+G15)/E15</f>
        <v>0</v>
      </c>
      <c r="I15" s="9">
        <f t="shared" si="0"/>
        <v>23</v>
      </c>
      <c r="J15" s="10">
        <f t="shared" si="1"/>
        <v>1</v>
      </c>
      <c r="K15" s="9"/>
      <c r="L15" s="10">
        <f t="shared" si="2"/>
        <v>0</v>
      </c>
      <c r="M15" s="9"/>
      <c r="N15" s="18"/>
    </row>
    <row r="16" spans="1:14" s="1" customFormat="1">
      <c r="A16" s="9" t="str">
        <f>'1'!A16</f>
        <v>GRAFICACIÓN</v>
      </c>
      <c r="B16" s="9"/>
      <c r="C16" s="9" t="str">
        <f>'1'!C16</f>
        <v>504A</v>
      </c>
      <c r="D16" s="9" t="str">
        <f>'1'!D16</f>
        <v>ISIC</v>
      </c>
      <c r="E16" s="9">
        <f>'1'!E16</f>
        <v>20</v>
      </c>
      <c r="F16" s="9"/>
      <c r="G16" s="9"/>
      <c r="H16" s="10">
        <f t="shared" si="3"/>
        <v>0</v>
      </c>
      <c r="I16" s="9">
        <f t="shared" si="0"/>
        <v>20</v>
      </c>
      <c r="J16" s="10">
        <f t="shared" si="1"/>
        <v>1</v>
      </c>
      <c r="K16" s="9"/>
      <c r="L16" s="10">
        <f t="shared" si="2"/>
        <v>0</v>
      </c>
      <c r="M16" s="9"/>
      <c r="N16" s="18"/>
    </row>
    <row r="17" spans="1:14" s="1" customFormat="1">
      <c r="A17" s="9" t="str">
        <f>'1'!A17</f>
        <v>GRAFICACIÓN</v>
      </c>
      <c r="B17" s="9"/>
      <c r="C17" s="9" t="str">
        <f>'1'!C17</f>
        <v>504B</v>
      </c>
      <c r="D17" s="9" t="str">
        <f>'1'!D17</f>
        <v>ISIC</v>
      </c>
      <c r="E17" s="9">
        <f>'1'!E17</f>
        <v>13</v>
      </c>
      <c r="F17" s="9"/>
      <c r="G17" s="9"/>
      <c r="H17" s="10">
        <f t="shared" si="3"/>
        <v>0</v>
      </c>
      <c r="I17" s="9">
        <f t="shared" si="0"/>
        <v>13</v>
      </c>
      <c r="J17" s="10">
        <f t="shared" si="1"/>
        <v>1</v>
      </c>
      <c r="K17" s="9"/>
      <c r="L17" s="10">
        <f t="shared" si="2"/>
        <v>0</v>
      </c>
      <c r="M17" s="9"/>
      <c r="N17" s="18"/>
    </row>
    <row r="18" spans="1:14" s="1" customFormat="1" ht="25.5">
      <c r="A18" s="9" t="str">
        <f>'1'!A18</f>
        <v>CONMUTACIÓN Y ENRUTAMIENTO EN REDES DE DATOS</v>
      </c>
      <c r="B18" s="9"/>
      <c r="C18" s="9" t="str">
        <f>'1'!C18</f>
        <v>704A</v>
      </c>
      <c r="D18" s="9" t="str">
        <f>'1'!D18</f>
        <v>ISIC</v>
      </c>
      <c r="E18" s="9">
        <f>'1'!E18</f>
        <v>22</v>
      </c>
      <c r="F18" s="9"/>
      <c r="G18" s="9"/>
      <c r="H18" s="10">
        <f t="shared" si="3"/>
        <v>0</v>
      </c>
      <c r="I18" s="9">
        <f t="shared" si="0"/>
        <v>22</v>
      </c>
      <c r="J18" s="10">
        <f t="shared" si="1"/>
        <v>1</v>
      </c>
      <c r="K18" s="9"/>
      <c r="L18" s="10">
        <f t="shared" si="2"/>
        <v>0</v>
      </c>
      <c r="M18" s="9"/>
      <c r="N18" s="18"/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39</v>
      </c>
      <c r="B28" s="12" t="s">
        <v>40</v>
      </c>
      <c r="C28" s="12" t="s">
        <v>40</v>
      </c>
      <c r="D28" s="12" t="s">
        <v>40</v>
      </c>
      <c r="E28" s="12">
        <f>SUM(E14:E27)</f>
        <v>78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0"/>
        <v>78</v>
      </c>
      <c r="J28" s="13">
        <f t="shared" si="1"/>
        <v>1</v>
      </c>
      <c r="K28" s="12">
        <f>SUM(K14:K27)</f>
        <v>0</v>
      </c>
      <c r="L28" s="13">
        <f t="shared" si="2"/>
        <v>0</v>
      </c>
      <c r="M28" s="12" t="e">
        <f>AVERAGE(M14:M27)</f>
        <v>#DIV/0!</v>
      </c>
      <c r="N28" s="19" t="e">
        <f>AVERAGE(N14:N27)</f>
        <v>#DIV/0!</v>
      </c>
    </row>
    <row r="30" spans="1:14" ht="120" customHeight="1">
      <c r="A30" s="46" t="s">
        <v>41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42</v>
      </c>
      <c r="C33" s="47"/>
      <c r="D33" s="47"/>
      <c r="G33" s="48" t="s">
        <v>43</v>
      </c>
      <c r="H33" s="48"/>
      <c r="I33" s="48"/>
      <c r="J33" s="48"/>
    </row>
    <row r="34" spans="1:10" ht="62.25" customHeight="1">
      <c r="B34" s="49"/>
      <c r="C34" s="49"/>
      <c r="D34" s="49"/>
      <c r="G34" s="50"/>
      <c r="H34" s="50"/>
      <c r="I34" s="50"/>
      <c r="J34" s="50"/>
    </row>
    <row r="35" spans="1:10" hidden="1">
      <c r="A35" s="36" t="e">
        <v>#REF!</v>
      </c>
      <c r="B35" s="36"/>
      <c r="C35" s="7"/>
      <c r="E35" s="36"/>
      <c r="F35" s="36"/>
      <c r="G35" s="36"/>
      <c r="H35" s="36"/>
    </row>
    <row r="36" spans="1:10" hidden="1"/>
    <row r="37" spans="1:10" ht="45" customHeight="1">
      <c r="B37" s="37" t="str">
        <f>B10</f>
        <v>MTI. ANGELINA MÁRQUEZ JIMÉNEZ</v>
      </c>
      <c r="C37" s="37"/>
      <c r="D37" s="37"/>
      <c r="E37" s="16"/>
      <c r="F37" s="16"/>
      <c r="G37" s="38" t="str">
        <f>'1'!G37:J37</f>
        <v>ISC. DIEGO DE JESÚS VELAZQUEZ LUCHO</v>
      </c>
      <c r="H37" s="38"/>
      <c r="I37" s="38"/>
      <c r="J37" s="38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/>
</ds:datastoreItem>
</file>

<file path=customXml/itemProps2.xml><?xml version="1.0" encoding="utf-8"?>
<ds:datastoreItem xmlns:ds="http://schemas.openxmlformats.org/officeDocument/2006/customXml" ds:itemID="{468B50AB-37A8-47AD-BE65-C86966291F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2022-10-19T14:43:00Z</cp:lastPrinted>
  <dcterms:created xsi:type="dcterms:W3CDTF">2021-11-22T14:45:00Z</dcterms:created>
  <dcterms:modified xsi:type="dcterms:W3CDTF">2023-12-01T18:51:55Z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8F322B1235474B2EA77E9D4EB8F4956B_12</vt:lpwstr>
  </property>
  <property fmtid="{D5CDD505-2E9C-101B-9397-08002B2CF9AE}" pid="3" name="KSOProductBuildVer">
    <vt:lpwstr>2058-12.2.0.13215</vt:lpwstr>
  </property>
</Properties>
</file>