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3 AGOSTO\Reporte de calificaciones\Reporte Final\"/>
    </mc:Choice>
  </mc:AlternateContent>
  <xr:revisionPtr revIDLastSave="0" documentId="13_ncr:1_{C611EA67-57E4-49F0-A447-AC19E1F340A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E6" i="25" l="1"/>
  <c r="C15" i="25"/>
  <c r="N14" i="25"/>
  <c r="N16" i="25"/>
  <c r="N18" i="25"/>
  <c r="N17" i="25"/>
  <c r="E14" i="25" l="1"/>
  <c r="H24" i="24"/>
  <c r="I24" i="24"/>
  <c r="J24" i="24" s="1"/>
  <c r="N18" i="24"/>
  <c r="N28" i="24" s="1"/>
  <c r="L24" i="24"/>
  <c r="N23" i="24"/>
  <c r="H23" i="24"/>
  <c r="I23" i="24"/>
  <c r="J23" i="24"/>
  <c r="L23" i="24"/>
  <c r="H20" i="24"/>
  <c r="I20" i="24"/>
  <c r="J20" i="24" s="1"/>
  <c r="L20" i="24"/>
  <c r="H21" i="24"/>
  <c r="I21" i="24"/>
  <c r="J21" i="24"/>
  <c r="L21" i="24"/>
  <c r="H22" i="24"/>
  <c r="I22" i="24"/>
  <c r="J22" i="24" s="1"/>
  <c r="L22" i="24"/>
  <c r="H19" i="24"/>
  <c r="L19" i="24"/>
  <c r="H19" i="23"/>
  <c r="L19" i="23"/>
  <c r="I19" i="23"/>
  <c r="J19" i="23" s="1"/>
  <c r="N15" i="23"/>
  <c r="I14" i="10"/>
  <c r="L14" i="10"/>
  <c r="N14" i="10"/>
  <c r="I15" i="10"/>
  <c r="L15" i="10"/>
  <c r="N15" i="10"/>
  <c r="I16" i="10"/>
  <c r="L16" i="10"/>
  <c r="N16" i="10"/>
  <c r="I17" i="10"/>
  <c r="L17" i="10"/>
  <c r="N17" i="10"/>
  <c r="I18" i="10"/>
  <c r="L18" i="10"/>
  <c r="N18" i="22"/>
  <c r="L18" i="22"/>
  <c r="I18" i="22"/>
  <c r="N17" i="22"/>
  <c r="L17" i="22"/>
  <c r="I17" i="22"/>
  <c r="N16" i="22"/>
  <c r="L16" i="22"/>
  <c r="I16" i="22"/>
  <c r="N15" i="22"/>
  <c r="L15" i="22"/>
  <c r="I15" i="22"/>
  <c r="N14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A15" i="25"/>
  <c r="L14" i="25"/>
  <c r="I14" i="25"/>
  <c r="J14" i="25" s="1"/>
  <c r="H14" i="25"/>
  <c r="D14" i="25"/>
  <c r="C14" i="25"/>
  <c r="A14" i="25"/>
  <c r="B10" i="25"/>
  <c r="B37" i="25" s="1"/>
  <c r="L8" i="25"/>
  <c r="H8" i="25"/>
  <c r="E8" i="25"/>
  <c r="G37" i="24"/>
  <c r="B37" i="24"/>
  <c r="M28" i="24"/>
  <c r="K28" i="24"/>
  <c r="G28" i="24"/>
  <c r="F28" i="24"/>
  <c r="E18" i="24"/>
  <c r="H18" i="24" s="1"/>
  <c r="D18" i="24"/>
  <c r="C18" i="24"/>
  <c r="A18" i="24"/>
  <c r="I17" i="24"/>
  <c r="J17" i="24" s="1"/>
  <c r="H17" i="24"/>
  <c r="E17" i="24"/>
  <c r="L17" i="24" s="1"/>
  <c r="D17" i="24"/>
  <c r="C17" i="24"/>
  <c r="A17" i="24"/>
  <c r="E16" i="24"/>
  <c r="L16" i="24" s="1"/>
  <c r="D16" i="24"/>
  <c r="C16" i="24"/>
  <c r="A16" i="24"/>
  <c r="I15" i="24"/>
  <c r="J15" i="24" s="1"/>
  <c r="H15" i="24"/>
  <c r="E15" i="24"/>
  <c r="L15" i="24" s="1"/>
  <c r="D15" i="24"/>
  <c r="C15" i="24"/>
  <c r="A15" i="24"/>
  <c r="E14" i="24"/>
  <c r="E28" i="24" s="1"/>
  <c r="D14" i="24"/>
  <c r="C14" i="24"/>
  <c r="A14" i="24"/>
  <c r="B10" i="24"/>
  <c r="L8" i="24"/>
  <c r="H8" i="24"/>
  <c r="E8" i="24"/>
  <c r="G37" i="23"/>
  <c r="B37" i="23"/>
  <c r="N28" i="23"/>
  <c r="M28" i="23"/>
  <c r="K28" i="23"/>
  <c r="G28" i="23"/>
  <c r="F28" i="23"/>
  <c r="I18" i="23"/>
  <c r="J18" i="23" s="1"/>
  <c r="H18" i="23"/>
  <c r="E18" i="23"/>
  <c r="L18" i="23" s="1"/>
  <c r="D18" i="23"/>
  <c r="C18" i="23"/>
  <c r="A18" i="23"/>
  <c r="E17" i="23"/>
  <c r="L17" i="23" s="1"/>
  <c r="D17" i="23"/>
  <c r="C17" i="23"/>
  <c r="A17" i="23"/>
  <c r="H16" i="23"/>
  <c r="E16" i="23"/>
  <c r="L16" i="23" s="1"/>
  <c r="D16" i="23"/>
  <c r="C16" i="23"/>
  <c r="A16" i="23"/>
  <c r="E15" i="23"/>
  <c r="L15" i="23" s="1"/>
  <c r="D15" i="23"/>
  <c r="C15" i="23"/>
  <c r="A15" i="23"/>
  <c r="I14" i="23"/>
  <c r="J14" i="23" s="1"/>
  <c r="H14" i="23"/>
  <c r="E14" i="23"/>
  <c r="L14" i="23" s="1"/>
  <c r="D14" i="23"/>
  <c r="C14" i="23"/>
  <c r="A14" i="23"/>
  <c r="B10" i="23"/>
  <c r="L8" i="23"/>
  <c r="H8" i="23"/>
  <c r="E8" i="23"/>
  <c r="E6" i="23"/>
  <c r="G37" i="22"/>
  <c r="N28" i="22"/>
  <c r="M28" i="22"/>
  <c r="K28" i="22"/>
  <c r="G28" i="22"/>
  <c r="F28" i="22"/>
  <c r="E28" i="22"/>
  <c r="I28" i="22" s="1"/>
  <c r="B10" i="22"/>
  <c r="B37" i="22" s="1"/>
  <c r="L8" i="22"/>
  <c r="H8" i="22"/>
  <c r="E8" i="22"/>
  <c r="E6" i="22"/>
  <c r="B37" i="10"/>
  <c r="M28" i="10"/>
  <c r="K28" i="10"/>
  <c r="F28" i="10"/>
  <c r="E28" i="10"/>
  <c r="L28" i="10" s="1"/>
  <c r="I16" i="23" l="1"/>
  <c r="J16" i="23" s="1"/>
  <c r="I19" i="24"/>
  <c r="J19" i="24" s="1"/>
  <c r="H17" i="23"/>
  <c r="E28" i="23"/>
  <c r="I28" i="23" s="1"/>
  <c r="J28" i="23" s="1"/>
  <c r="H14" i="24"/>
  <c r="I18" i="24"/>
  <c r="J18" i="24" s="1"/>
  <c r="I15" i="23"/>
  <c r="J15" i="23" s="1"/>
  <c r="I17" i="23"/>
  <c r="J17" i="23" s="1"/>
  <c r="I14" i="24"/>
  <c r="J14" i="24" s="1"/>
  <c r="I16" i="24"/>
  <c r="J16" i="24" s="1"/>
  <c r="H15" i="23"/>
  <c r="H16" i="24"/>
  <c r="L28" i="22"/>
  <c r="N28" i="10"/>
  <c r="I28" i="24"/>
  <c r="J28" i="24" s="1"/>
  <c r="H28" i="24"/>
  <c r="L28" i="24"/>
  <c r="I28" i="10"/>
  <c r="L14" i="24"/>
  <c r="L18" i="24"/>
  <c r="H15" i="25"/>
  <c r="H16" i="25"/>
  <c r="H17" i="25"/>
  <c r="H18" i="25"/>
  <c r="E28" i="25"/>
  <c r="L15" i="25"/>
  <c r="L16" i="25"/>
  <c r="L17" i="25"/>
  <c r="L18" i="25"/>
  <c r="H28" i="23" l="1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87889147-7EF2-480E-8B62-BFC9A20040D7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B5E9B020-74A3-4BE7-9335-D8235FA22D45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<sst xmlns="http://schemas.openxmlformats.org/spreadsheetml/2006/main" count="245" uniqueCount="54">
  <si>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</si>
  <si>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</si>
  <si>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</si>
  <si>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</si>
  <si>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</si>
  <si>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</si>
  <si>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</si>
  <si>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</si>
  <si>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</si>
  <si>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</si>
  <si>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SEPTIEMBRE 2023- ENERO 2024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</si>
  <si>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</si>
  <si>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</si>
  <si>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</si>
  <si>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</si>
  <si>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</si>
  <si>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</si>
  <si>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</si>
  <si>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</si>
  <si>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</si>
  <si>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</si>
  <si>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</si>
  <si>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</si>
  <si>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</si>
  <si>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</si>
  <si>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</si>
  <si>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</si>
  <si>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</si>
  <si>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FUNDAMENTOS DE PROGRAMACIÓN</t>
  </si>
  <si>
    <t>104A</t>
  </si>
  <si>
    <t>ISIC</t>
  </si>
  <si>
    <t>ESTRUCTURA DE DATOS</t>
  </si>
  <si>
    <t>304A</t>
  </si>
  <si>
    <t>GRAFICACIÓN</t>
  </si>
  <si>
    <t>504A</t>
  </si>
  <si>
    <t>504B</t>
  </si>
  <si>
    <t>CONMUTACIÓN Y ENRUTAMIENTO EN REDES DE DATOS</t>
  </si>
  <si>
    <t>S/E</t>
  </si>
  <si>
    <t>704A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</si>
  <si>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</si>
  <si>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</si>
  <si>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</si>
  <si>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</si>
  <si>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</si>
  <si>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</si>
  <si>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</si>
  <si>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</si>
  <si>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III</t>
  </si>
  <si>
    <t>IV</t>
  </si>
  <si>
    <t>V</t>
  </si>
  <si>
    <t>VI</t>
  </si>
  <si>
    <t>T</t>
  </si>
  <si>
    <t>104B</t>
  </si>
  <si>
    <t>304B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</si>
</sst>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4" zoomScale="112" zoomScaleNormal="112" workbookViewId="0">
      <selection activeCell="E17" sqref="E1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57" t="s">
        <v>3</v>
      </c>
      <c r="B6" s="57"/>
      <c r="C6" s="57"/>
      <c r="D6" s="57"/>
      <c r="E6" s="58" t="s">
        <v>4</v>
      </c>
      <c r="F6" s="53"/>
      <c r="G6" s="53"/>
      <c r="H6" s="53"/>
      <c r="I6" s="53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50" t="s">
        <v>6</v>
      </c>
      <c r="C8" s="50"/>
      <c r="D8" s="6" t="s">
        <v>7</v>
      </c>
      <c r="E8" s="15">
        <v>5</v>
      </c>
      <c r="G8" s="4" t="s">
        <v>8</v>
      </c>
      <c r="H8" s="15">
        <v>4</v>
      </c>
      <c r="I8" s="51" t="s">
        <v>9</v>
      </c>
      <c r="J8" s="51"/>
      <c r="K8" s="51"/>
      <c r="L8" s="50" t="s">
        <v>10</v>
      </c>
      <c r="M8" s="50"/>
      <c r="N8" s="50"/>
    </row>
    <row r="10" spans="1:14" ht="15">
      <c r="A10" s="4" t="s">
        <v>11</v>
      </c>
      <c r="B10" s="52" t="s">
        <v>12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28" t="s">
        <v>28</v>
      </c>
      <c r="B14" s="29" t="s">
        <v>25</v>
      </c>
      <c r="C14" s="29" t="s">
        <v>52</v>
      </c>
      <c r="D14" s="29" t="s">
        <v>30</v>
      </c>
      <c r="E14" s="29">
        <v>24</v>
      </c>
      <c r="F14" s="29">
        <v>19</v>
      </c>
      <c r="G14" s="30"/>
      <c r="H14" s="31"/>
      <c r="I14" s="30">
        <f>(E14-SUM(F14:G14))-K14</f>
        <v>5</v>
      </c>
      <c r="J14" s="31"/>
      <c r="K14" s="30">
        <v>0</v>
      </c>
      <c r="L14" s="31">
        <f>K14/E14</f>
        <v>0</v>
      </c>
      <c r="M14" s="29">
        <v>91</v>
      </c>
      <c r="N14" s="32">
        <f>19/24</f>
        <v>0.79166666666666663</v>
      </c>
    </row>
    <row r="15" spans="1:14" s="1" customFormat="1">
      <c r="A15" s="28" t="s">
        <v>31</v>
      </c>
      <c r="B15" s="29" t="s">
        <v>25</v>
      </c>
      <c r="C15" s="29" t="s">
        <v>53</v>
      </c>
      <c r="D15" s="29" t="s">
        <v>30</v>
      </c>
      <c r="E15" s="29">
        <v>23</v>
      </c>
      <c r="F15" s="29">
        <v>16</v>
      </c>
      <c r="G15" s="30"/>
      <c r="H15" s="31"/>
      <c r="I15" s="30">
        <f>(E15-SUM(F15:G15))-K15</f>
        <v>7</v>
      </c>
      <c r="J15" s="31"/>
      <c r="K15" s="30">
        <v>0</v>
      </c>
      <c r="L15" s="31">
        <f>K15/E15</f>
        <v>0</v>
      </c>
      <c r="M15" s="29">
        <v>56</v>
      </c>
      <c r="N15" s="32">
        <f>16/23</f>
        <v>0.69565217391304346</v>
      </c>
    </row>
    <row r="16" spans="1:14" s="1" customFormat="1">
      <c r="A16" s="28" t="s">
        <v>33</v>
      </c>
      <c r="B16" s="29" t="s">
        <v>25</v>
      </c>
      <c r="C16" s="29" t="s">
        <v>34</v>
      </c>
      <c r="D16" s="29" t="s">
        <v>30</v>
      </c>
      <c r="E16" s="29">
        <v>19</v>
      </c>
      <c r="F16" s="29">
        <v>17</v>
      </c>
      <c r="G16" s="30"/>
      <c r="H16" s="31"/>
      <c r="I16" s="30">
        <f>(E16-SUM(F16:G16))-K16</f>
        <v>2</v>
      </c>
      <c r="J16" s="31"/>
      <c r="K16" s="30">
        <v>0</v>
      </c>
      <c r="L16" s="31">
        <f>K16/E16</f>
        <v>0</v>
      </c>
      <c r="M16" s="33">
        <v>65</v>
      </c>
      <c r="N16" s="32">
        <f>17/20</f>
        <v>0.85</v>
      </c>
    </row>
    <row r="17" spans="1:14" s="1" customFormat="1">
      <c r="A17" s="28" t="s">
        <v>33</v>
      </c>
      <c r="B17" s="29" t="s">
        <v>25</v>
      </c>
      <c r="C17" s="29" t="s">
        <v>35</v>
      </c>
      <c r="D17" s="29" t="s">
        <v>30</v>
      </c>
      <c r="E17" s="29">
        <v>13</v>
      </c>
      <c r="F17" s="29">
        <v>8</v>
      </c>
      <c r="G17" s="30"/>
      <c r="H17" s="31"/>
      <c r="I17" s="30">
        <f>(E17-SUM(F17:G17))-K17</f>
        <v>5</v>
      </c>
      <c r="J17" s="31"/>
      <c r="K17" s="30">
        <v>0</v>
      </c>
      <c r="L17" s="31">
        <f>K17/E17</f>
        <v>0</v>
      </c>
      <c r="M17" s="33">
        <v>52</v>
      </c>
      <c r="N17" s="32">
        <f>8/13</f>
        <v>0.61538461538461542</v>
      </c>
    </row>
    <row r="18" spans="1:14" s="1" customFormat="1" ht="25.5">
      <c r="A18" s="28" t="s">
        <v>36</v>
      </c>
      <c r="B18" s="29" t="s">
        <v>37</v>
      </c>
      <c r="C18" s="29" t="s">
        <v>38</v>
      </c>
      <c r="D18" s="29" t="s">
        <v>30</v>
      </c>
      <c r="E18" s="29">
        <v>22</v>
      </c>
      <c r="F18" s="29">
        <v>0</v>
      </c>
      <c r="G18" s="30"/>
      <c r="H18" s="34"/>
      <c r="I18" s="35">
        <f>(E18-SUM(F18:G18))-K18</f>
        <v>22</v>
      </c>
      <c r="J18" s="31"/>
      <c r="K18" s="30">
        <v>0</v>
      </c>
      <c r="L18" s="31">
        <f>K18/E18</f>
        <v>0</v>
      </c>
      <c r="M18" s="29">
        <v>0</v>
      </c>
      <c r="N18" s="32">
        <v>0</v>
      </c>
    </row>
    <row r="19" spans="1:14" s="1" customFormat="1">
      <c r="A19" s="21"/>
      <c r="B19" s="22"/>
      <c r="C19" s="22"/>
      <c r="D19" s="22"/>
      <c r="E19" s="22"/>
      <c r="F19" s="22"/>
      <c r="G19" s="9"/>
      <c r="H19" s="10"/>
      <c r="I19" s="9"/>
      <c r="J19" s="10"/>
      <c r="K19" s="9"/>
      <c r="L19" s="10"/>
      <c r="M19" s="22"/>
      <c r="N19" s="27"/>
    </row>
    <row r="20" spans="1:14" s="1" customFormat="1">
      <c r="A20" s="24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4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4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4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4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4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4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4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101</v>
      </c>
      <c r="F28" s="12">
        <f>SUM(F14:F27)</f>
        <v>60</v>
      </c>
      <c r="G28" s="12">
        <v>0</v>
      </c>
      <c r="H28" s="13"/>
      <c r="I28" s="12">
        <f t="shared" ref="I28" si="0">(E28-SUM(F28:G28))-K28</f>
        <v>41</v>
      </c>
      <c r="J28" s="13"/>
      <c r="K28" s="12">
        <f>SUM(K14:K27)</f>
        <v>0</v>
      </c>
      <c r="L28" s="13">
        <f t="shared" ref="L28" si="1">K28/E28</f>
        <v>0</v>
      </c>
      <c r="M28" s="12">
        <f>AVERAGE(M14:M27)</f>
        <v>52.8</v>
      </c>
      <c r="N28" s="19">
        <f>AVERAGE(N14:N27)</f>
        <v>0.59054069119286512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32.1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">
        <v>44</v>
      </c>
      <c r="H37" s="39"/>
      <c r="I37" s="39"/>
      <c r="J37" s="39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11" zoomScale="95" zoomScaleNormal="95" workbookViewId="0">
      <selection activeCell="E14" sqref="E14:E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57" t="s">
        <v>3</v>
      </c>
      <c r="B6" s="57"/>
      <c r="C6" s="57"/>
      <c r="D6" s="57"/>
      <c r="E6" s="59" t="str">
        <f>'1'!E6:I6</f>
        <v xml:space="preserve">EN SISTEMAS COMPUTACIONALES </v>
      </c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0">
        <v>2</v>
      </c>
      <c r="C8" s="50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51" t="s">
        <v>9</v>
      </c>
      <c r="J8" s="51"/>
      <c r="K8" s="51"/>
      <c r="L8" s="50" t="str">
        <f>'1'!L8</f>
        <v>SEPTIEMBRE 2023- ENERO 2024</v>
      </c>
      <c r="M8" s="50"/>
      <c r="N8" s="50"/>
    </row>
    <row r="10" spans="1:14">
      <c r="A10" s="4" t="s">
        <v>11</v>
      </c>
      <c r="B10" s="50" t="str">
        <f>'1'!B10</f>
        <v>MTI. ANGELINA MÁRQUEZ JIMÉNEZ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21" t="s">
        <v>28</v>
      </c>
      <c r="B14" s="22" t="s">
        <v>46</v>
      </c>
      <c r="C14" s="22" t="s">
        <v>29</v>
      </c>
      <c r="D14" s="22" t="s">
        <v>30</v>
      </c>
      <c r="E14" s="22">
        <v>24</v>
      </c>
      <c r="F14" s="22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2">
        <v>81</v>
      </c>
      <c r="N14" s="25">
        <f>22/24</f>
        <v>0.91666666666666663</v>
      </c>
    </row>
    <row r="15" spans="1:14" s="1" customFormat="1">
      <c r="A15" s="21" t="s">
        <v>31</v>
      </c>
      <c r="B15" s="22" t="s">
        <v>46</v>
      </c>
      <c r="C15" s="22" t="s">
        <v>32</v>
      </c>
      <c r="D15" s="22" t="s">
        <v>30</v>
      </c>
      <c r="E15" s="22">
        <v>23</v>
      </c>
      <c r="F15" s="22">
        <v>15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22">
        <v>48</v>
      </c>
      <c r="N15" s="25">
        <f>15/23</f>
        <v>0.65217391304347827</v>
      </c>
    </row>
    <row r="16" spans="1:14" s="1" customFormat="1">
      <c r="A16" s="21" t="s">
        <v>33</v>
      </c>
      <c r="B16" s="22" t="s">
        <v>46</v>
      </c>
      <c r="C16" s="22" t="s">
        <v>34</v>
      </c>
      <c r="D16" s="22" t="s">
        <v>30</v>
      </c>
      <c r="E16" s="22">
        <v>20</v>
      </c>
      <c r="F16" s="22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26">
        <v>59</v>
      </c>
      <c r="N16" s="25">
        <f>13/20</f>
        <v>0.65</v>
      </c>
    </row>
    <row r="17" spans="1:14" s="1" customFormat="1">
      <c r="A17" s="21" t="s">
        <v>33</v>
      </c>
      <c r="B17" s="22" t="s">
        <v>46</v>
      </c>
      <c r="C17" s="22" t="s">
        <v>35</v>
      </c>
      <c r="D17" s="22" t="s">
        <v>30</v>
      </c>
      <c r="E17" s="22">
        <v>13</v>
      </c>
      <c r="F17" s="22">
        <v>10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26">
        <v>71</v>
      </c>
      <c r="N17" s="25">
        <f>10/13</f>
        <v>0.76923076923076927</v>
      </c>
    </row>
    <row r="18" spans="1:14" s="1" customFormat="1" ht="25.5">
      <c r="A18" s="21" t="s">
        <v>36</v>
      </c>
      <c r="B18" s="22" t="s">
        <v>25</v>
      </c>
      <c r="C18" s="22" t="s">
        <v>38</v>
      </c>
      <c r="D18" s="22" t="s">
        <v>30</v>
      </c>
      <c r="E18" s="22">
        <v>22</v>
      </c>
      <c r="F18" s="22">
        <v>14</v>
      </c>
      <c r="G18" s="9"/>
      <c r="H18" s="23"/>
      <c r="I18" s="20">
        <f t="shared" si="0"/>
        <v>8</v>
      </c>
      <c r="J18" s="10"/>
      <c r="K18" s="9">
        <v>0</v>
      </c>
      <c r="L18" s="10">
        <f t="shared" si="1"/>
        <v>0</v>
      </c>
      <c r="M18" s="22">
        <v>54</v>
      </c>
      <c r="N18" s="25">
        <f>14/22</f>
        <v>0.63636363636363635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102</v>
      </c>
      <c r="F28" s="12">
        <f>SUM(F14:F27)</f>
        <v>74</v>
      </c>
      <c r="G28" s="12">
        <f>SUM(G14:G27)</f>
        <v>0</v>
      </c>
      <c r="H28" s="13"/>
      <c r="I28" s="12">
        <f t="shared" ref="I28" si="2">(E28-SUM(F28:G28))-K28</f>
        <v>28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62.6</v>
      </c>
      <c r="N28" s="19">
        <f>AVERAGE(N14:N27)</f>
        <v>0.72488699706091009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62.25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tr">
        <f>'1'!G37:J37</f>
        <v>ISC. DIEGO DE JESÚS VELAZQUEZ LUCHO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10" zoomScale="115" zoomScaleNormal="115" workbookViewId="0">
      <selection activeCell="B15" sqref="B15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57" t="s">
        <v>3</v>
      </c>
      <c r="B6" s="57"/>
      <c r="C6" s="57"/>
      <c r="D6" s="57"/>
      <c r="E6" s="59" t="str">
        <f>'1'!E6:I6</f>
        <v xml:space="preserve">EN SISTEMAS COMPUTACIONALES </v>
      </c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0">
        <v>3</v>
      </c>
      <c r="C8" s="50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51" t="s">
        <v>9</v>
      </c>
      <c r="J8" s="51"/>
      <c r="K8" s="51"/>
      <c r="L8" s="50" t="str">
        <f>'1'!L8</f>
        <v>SEPTIEMBRE 2023- ENERO 2024</v>
      </c>
      <c r="M8" s="50"/>
      <c r="N8" s="50"/>
    </row>
    <row r="10" spans="1:14">
      <c r="A10" s="4" t="s">
        <v>11</v>
      </c>
      <c r="B10" s="50" t="str">
        <f>'1'!B10</f>
        <v>MTI. ANGELINA MÁRQUEZ JIMÉNEZ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9" t="str">
        <f>'1'!A14</f>
        <v>FUNDAMENTOS DE PROGRAMACIÓN</v>
      </c>
      <c r="B14" s="9" t="s">
        <v>47</v>
      </c>
      <c r="C14" s="9" t="str">
        <f>'1'!C14</f>
        <v>104B</v>
      </c>
      <c r="D14" s="9" t="str">
        <f>'1'!D14</f>
        <v>ISIC</v>
      </c>
      <c r="E14" s="9">
        <f>'1'!E14</f>
        <v>24</v>
      </c>
      <c r="F14" s="9">
        <v>17</v>
      </c>
      <c r="G14" s="9"/>
      <c r="H14" s="10">
        <f t="shared" ref="H14:H19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/>
      <c r="L14" s="10">
        <f t="shared" ref="L14:L28" si="3">K14/E14</f>
        <v>0</v>
      </c>
      <c r="M14" s="9">
        <v>60</v>
      </c>
      <c r="N14" s="18">
        <v>0.71</v>
      </c>
    </row>
    <row r="15" spans="1:14" s="1" customFormat="1">
      <c r="A15" s="9" t="str">
        <f>'1'!A15</f>
        <v>ESTRUCTURA DE DATOS</v>
      </c>
      <c r="B15" s="9" t="s">
        <v>47</v>
      </c>
      <c r="C15" s="9" t="str">
        <f>'1'!C15</f>
        <v>304B</v>
      </c>
      <c r="D15" s="9" t="str">
        <f>'1'!D15</f>
        <v>ISIC</v>
      </c>
      <c r="E15" s="9">
        <f>'1'!E15</f>
        <v>23</v>
      </c>
      <c r="F15" s="9">
        <v>17</v>
      </c>
      <c r="G15" s="9"/>
      <c r="H15" s="10">
        <f t="shared" si="0"/>
        <v>0.73913043478260865</v>
      </c>
      <c r="I15" s="9">
        <f t="shared" si="1"/>
        <v>6</v>
      </c>
      <c r="J15" s="10">
        <f t="shared" si="2"/>
        <v>0.2608695652173913</v>
      </c>
      <c r="K15" s="9"/>
      <c r="L15" s="10">
        <f t="shared" si="3"/>
        <v>0</v>
      </c>
      <c r="M15" s="9">
        <v>61</v>
      </c>
      <c r="N15" s="18">
        <f>17/23</f>
        <v>0.73913043478260865</v>
      </c>
    </row>
    <row r="16" spans="1:14" s="1" customFormat="1">
      <c r="A16" s="9" t="str">
        <f>'1'!A16</f>
        <v>GRAFICACIÓN</v>
      </c>
      <c r="B16" s="9" t="s">
        <v>47</v>
      </c>
      <c r="C16" s="9" t="str">
        <f>'1'!C16</f>
        <v>504A</v>
      </c>
      <c r="D16" s="9" t="str">
        <f>'1'!D16</f>
        <v>ISIC</v>
      </c>
      <c r="E16" s="9">
        <f>'1'!E16</f>
        <v>19</v>
      </c>
      <c r="F16" s="9">
        <v>16</v>
      </c>
      <c r="G16" s="9"/>
      <c r="H16" s="10">
        <f t="shared" si="0"/>
        <v>0.84210526315789469</v>
      </c>
      <c r="I16" s="9">
        <f t="shared" si="1"/>
        <v>3</v>
      </c>
      <c r="J16" s="10">
        <f t="shared" si="2"/>
        <v>0.15789473684210525</v>
      </c>
      <c r="K16" s="9"/>
      <c r="L16" s="10">
        <f t="shared" si="3"/>
        <v>0</v>
      </c>
      <c r="M16" s="9">
        <v>70</v>
      </c>
      <c r="N16" s="18">
        <v>0.8</v>
      </c>
    </row>
    <row r="17" spans="1:14" s="1" customFormat="1">
      <c r="A17" s="9" t="str">
        <f>'1'!A17</f>
        <v>GRAFICACIÓN</v>
      </c>
      <c r="B17" s="9" t="s">
        <v>47</v>
      </c>
      <c r="C17" s="9" t="str">
        <f>'1'!C17</f>
        <v>504B</v>
      </c>
      <c r="D17" s="9" t="str">
        <f>'1'!D17</f>
        <v>ISIC</v>
      </c>
      <c r="E17" s="9">
        <f>'1'!E17</f>
        <v>13</v>
      </c>
      <c r="F17" s="9">
        <v>10</v>
      </c>
      <c r="G17" s="9"/>
      <c r="H17" s="10">
        <f t="shared" si="0"/>
        <v>0.76923076923076927</v>
      </c>
      <c r="I17" s="9">
        <f t="shared" si="1"/>
        <v>3</v>
      </c>
      <c r="J17" s="10">
        <f t="shared" si="2"/>
        <v>0.23076923076923078</v>
      </c>
      <c r="K17" s="9"/>
      <c r="L17" s="10">
        <f t="shared" si="3"/>
        <v>0</v>
      </c>
      <c r="M17" s="9">
        <v>68</v>
      </c>
      <c r="N17" s="18">
        <v>0.77</v>
      </c>
    </row>
    <row r="18" spans="1:14" s="1" customFormat="1" ht="25.5">
      <c r="A18" s="9" t="str">
        <f>'1'!A18</f>
        <v>CONMUTACIÓN Y ENRUTAMIENTO EN REDES DE DATOS</v>
      </c>
      <c r="B18" s="9" t="s">
        <v>46</v>
      </c>
      <c r="C18" s="9" t="str">
        <f>'1'!C18</f>
        <v>704A</v>
      </c>
      <c r="D18" s="9" t="str">
        <f>'1'!D18</f>
        <v>ISIC</v>
      </c>
      <c r="E18" s="9">
        <f>'1'!E18</f>
        <v>22</v>
      </c>
      <c r="F18" s="9">
        <v>18</v>
      </c>
      <c r="G18" s="9"/>
      <c r="H18" s="10">
        <f t="shared" si="0"/>
        <v>0.81818181818181823</v>
      </c>
      <c r="I18" s="9">
        <f t="shared" si="1"/>
        <v>4</v>
      </c>
      <c r="J18" s="10">
        <f t="shared" si="2"/>
        <v>0.18181818181818182</v>
      </c>
      <c r="K18" s="9"/>
      <c r="L18" s="10">
        <f t="shared" si="3"/>
        <v>0</v>
      </c>
      <c r="M18" s="9">
        <v>70</v>
      </c>
      <c r="N18" s="18">
        <v>0.82</v>
      </c>
    </row>
    <row r="19" spans="1:14" s="1" customFormat="1">
      <c r="A19" s="28" t="s">
        <v>31</v>
      </c>
      <c r="B19" s="29" t="s">
        <v>48</v>
      </c>
      <c r="C19" s="29" t="s">
        <v>32</v>
      </c>
      <c r="D19" s="29" t="s">
        <v>30</v>
      </c>
      <c r="E19" s="29">
        <v>23</v>
      </c>
      <c r="F19" s="29">
        <v>17</v>
      </c>
      <c r="G19" s="30"/>
      <c r="H19" s="10">
        <f t="shared" si="0"/>
        <v>0.73913043478260865</v>
      </c>
      <c r="I19" s="30">
        <f>(E19-SUM(F19:G19))-K19</f>
        <v>6</v>
      </c>
      <c r="J19" s="10">
        <f t="shared" si="2"/>
        <v>0.2608695652173913</v>
      </c>
      <c r="K19" s="30"/>
      <c r="L19" s="31">
        <f>K19/E19</f>
        <v>0</v>
      </c>
      <c r="M19" s="29">
        <v>57</v>
      </c>
      <c r="N19" s="32">
        <v>0.74</v>
      </c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124</v>
      </c>
      <c r="F28" s="12">
        <f>SUM(F14:F27)</f>
        <v>95</v>
      </c>
      <c r="G28" s="12">
        <f>SUM(G14:G27)</f>
        <v>0</v>
      </c>
      <c r="H28" s="13">
        <f>SUM(F28:G28)/E28</f>
        <v>0.7661290322580645</v>
      </c>
      <c r="I28" s="12">
        <f t="shared" si="1"/>
        <v>29</v>
      </c>
      <c r="J28" s="13">
        <f t="shared" si="2"/>
        <v>0.23387096774193547</v>
      </c>
      <c r="K28" s="12">
        <f>SUM(K14:K27)</f>
        <v>0</v>
      </c>
      <c r="L28" s="13">
        <f t="shared" si="3"/>
        <v>0</v>
      </c>
      <c r="M28" s="12">
        <f>AVERAGE(M14:M27)</f>
        <v>64.333333333333329</v>
      </c>
      <c r="N28" s="19">
        <f>AVERAGE(N14:N27)</f>
        <v>0.76318840579710134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62.25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tr">
        <f>'1'!G37:J37</f>
        <v>ISC. DIEGO DE JESÚS VELAZQUEZ LUCHO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2" zoomScale="90" zoomScaleNormal="85" workbookViewId="0">
      <selection activeCell="P18" sqref="P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57" t="s">
        <v>3</v>
      </c>
      <c r="B6" s="57"/>
      <c r="C6" s="57"/>
      <c r="D6" s="57"/>
      <c r="E6" s="58" t="s">
        <v>4</v>
      </c>
      <c r="F6" s="53"/>
      <c r="G6" s="53"/>
      <c r="H6" s="53"/>
      <c r="I6" s="53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0">
        <v>4</v>
      </c>
      <c r="C8" s="50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51" t="s">
        <v>9</v>
      </c>
      <c r="J8" s="51"/>
      <c r="K8" s="51"/>
      <c r="L8" s="50" t="str">
        <f>'1'!L8</f>
        <v>SEPTIEMBRE 2023- ENERO 2024</v>
      </c>
      <c r="M8" s="50"/>
      <c r="N8" s="50"/>
    </row>
    <row r="10" spans="1:14">
      <c r="A10" s="4" t="s">
        <v>11</v>
      </c>
      <c r="B10" s="50" t="str">
        <f>'1'!B10</f>
        <v>MTI. ANGELINA MÁRQUEZ JIMÉNEZ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9" t="str">
        <f>'1'!A14</f>
        <v>FUNDAMENTOS DE PROGRAMACIÓN</v>
      </c>
      <c r="B14" s="9" t="s">
        <v>48</v>
      </c>
      <c r="C14" s="9" t="str">
        <f>'1'!C14</f>
        <v>104B</v>
      </c>
      <c r="D14" s="9" t="str">
        <f>'1'!D14</f>
        <v>ISIC</v>
      </c>
      <c r="E14" s="9">
        <f>'1'!E14</f>
        <v>24</v>
      </c>
      <c r="F14" s="9">
        <v>16</v>
      </c>
      <c r="G14" s="9"/>
      <c r="H14" s="10">
        <f t="shared" ref="H14:H18" si="0">F14/E14</f>
        <v>0.66666666666666663</v>
      </c>
      <c r="I14" s="9">
        <f t="shared" ref="I14:I28" si="1">(E14-SUM(F14:G14))-K14</f>
        <v>8</v>
      </c>
      <c r="J14" s="10">
        <f t="shared" ref="J14:J28" si="2">I14/E14</f>
        <v>0.33333333333333331</v>
      </c>
      <c r="K14" s="9"/>
      <c r="L14" s="10">
        <f t="shared" ref="L14:L28" si="3">K14/E14</f>
        <v>0</v>
      </c>
      <c r="M14" s="9">
        <v>52</v>
      </c>
      <c r="N14" s="18">
        <v>0.67</v>
      </c>
    </row>
    <row r="15" spans="1:14" s="1" customFormat="1">
      <c r="A15" s="9" t="str">
        <f>'1'!A15</f>
        <v>ESTRUCTURA DE DATOS</v>
      </c>
      <c r="B15" s="9" t="s">
        <v>48</v>
      </c>
      <c r="C15" s="9" t="str">
        <f>'1'!C15</f>
        <v>304B</v>
      </c>
      <c r="D15" s="9" t="str">
        <f>'1'!D15</f>
        <v>ISIC</v>
      </c>
      <c r="E15" s="9">
        <f>'1'!E15</f>
        <v>23</v>
      </c>
      <c r="F15" s="9">
        <v>17</v>
      </c>
      <c r="G15" s="9"/>
      <c r="H15" s="10">
        <f t="shared" si="0"/>
        <v>0.73913043478260865</v>
      </c>
      <c r="I15" s="9">
        <f t="shared" si="1"/>
        <v>6</v>
      </c>
      <c r="J15" s="10">
        <f t="shared" si="2"/>
        <v>0.2608695652173913</v>
      </c>
      <c r="K15" s="9"/>
      <c r="L15" s="10">
        <f t="shared" si="3"/>
        <v>0</v>
      </c>
      <c r="M15" s="9">
        <v>57</v>
      </c>
      <c r="N15" s="18">
        <v>0.74</v>
      </c>
    </row>
    <row r="16" spans="1:14" s="1" customFormat="1">
      <c r="A16" s="9" t="str">
        <f>'1'!A16</f>
        <v>GRAFICACIÓN</v>
      </c>
      <c r="B16" s="9" t="s">
        <v>48</v>
      </c>
      <c r="C16" s="9" t="str">
        <f>'1'!C16</f>
        <v>504A</v>
      </c>
      <c r="D16" s="9" t="str">
        <f>'1'!D16</f>
        <v>ISIC</v>
      </c>
      <c r="E16" s="9">
        <f>'1'!E16</f>
        <v>19</v>
      </c>
      <c r="F16" s="9">
        <v>13</v>
      </c>
      <c r="G16" s="9"/>
      <c r="H16" s="10">
        <f t="shared" si="0"/>
        <v>0.68421052631578949</v>
      </c>
      <c r="I16" s="9">
        <f t="shared" si="1"/>
        <v>6</v>
      </c>
      <c r="J16" s="10">
        <f t="shared" si="2"/>
        <v>0.31578947368421051</v>
      </c>
      <c r="K16" s="9"/>
      <c r="L16" s="10">
        <f t="shared" si="3"/>
        <v>0</v>
      </c>
      <c r="M16" s="9">
        <v>60</v>
      </c>
      <c r="N16" s="18">
        <v>0.65</v>
      </c>
    </row>
    <row r="17" spans="1:14" s="1" customFormat="1">
      <c r="A17" s="9" t="str">
        <f>'1'!A17</f>
        <v>GRAFICACIÓN</v>
      </c>
      <c r="B17" s="9" t="s">
        <v>48</v>
      </c>
      <c r="C17" s="9" t="str">
        <f>'1'!C17</f>
        <v>504B</v>
      </c>
      <c r="D17" s="9" t="str">
        <f>'1'!D17</f>
        <v>ISIC</v>
      </c>
      <c r="E17" s="9">
        <f>'1'!E17</f>
        <v>13</v>
      </c>
      <c r="F17" s="9">
        <v>10</v>
      </c>
      <c r="G17" s="9"/>
      <c r="H17" s="10">
        <f t="shared" si="0"/>
        <v>0.76923076923076927</v>
      </c>
      <c r="I17" s="9">
        <f t="shared" si="1"/>
        <v>3</v>
      </c>
      <c r="J17" s="10">
        <f t="shared" si="2"/>
        <v>0.23076923076923078</v>
      </c>
      <c r="K17" s="9"/>
      <c r="L17" s="10">
        <f t="shared" si="3"/>
        <v>0</v>
      </c>
      <c r="M17" s="9">
        <v>72</v>
      </c>
      <c r="N17" s="18">
        <v>0.77</v>
      </c>
    </row>
    <row r="18" spans="1:14" s="1" customFormat="1" ht="25.5">
      <c r="A18" s="9" t="str">
        <f>'1'!A18</f>
        <v>CONMUTACIÓN Y ENRUTAMIENTO EN REDES DE DATOS</v>
      </c>
      <c r="B18" s="9" t="s">
        <v>47</v>
      </c>
      <c r="C18" s="9" t="str">
        <f>'1'!C18</f>
        <v>704A</v>
      </c>
      <c r="D18" s="9" t="str">
        <f>'1'!D18</f>
        <v>ISIC</v>
      </c>
      <c r="E18" s="9">
        <f>'1'!E18</f>
        <v>22</v>
      </c>
      <c r="F18" s="9">
        <v>20</v>
      </c>
      <c r="G18" s="9"/>
      <c r="H18" s="10">
        <f t="shared" si="0"/>
        <v>0.90909090909090906</v>
      </c>
      <c r="I18" s="9">
        <f t="shared" si="1"/>
        <v>2</v>
      </c>
      <c r="J18" s="10">
        <f t="shared" si="2"/>
        <v>9.0909090909090912E-2</v>
      </c>
      <c r="K18" s="9"/>
      <c r="L18" s="10">
        <f t="shared" si="3"/>
        <v>0</v>
      </c>
      <c r="M18" s="9">
        <v>82</v>
      </c>
      <c r="N18" s="18">
        <f>19/22</f>
        <v>0.86363636363636365</v>
      </c>
    </row>
    <row r="19" spans="1:14" s="1" customFormat="1">
      <c r="A19" s="9" t="s">
        <v>28</v>
      </c>
      <c r="B19" s="9" t="s">
        <v>49</v>
      </c>
      <c r="C19" s="9" t="s">
        <v>29</v>
      </c>
      <c r="D19" s="9" t="s">
        <v>30</v>
      </c>
      <c r="E19" s="9">
        <v>24</v>
      </c>
      <c r="F19" s="9">
        <v>14</v>
      </c>
      <c r="G19" s="9"/>
      <c r="H19" s="10">
        <f t="shared" ref="H19" si="4">F19/E19</f>
        <v>0.58333333333333337</v>
      </c>
      <c r="I19" s="9">
        <f t="shared" ref="I19" si="5">(E19-SUM(F19:G19))-K19</f>
        <v>10</v>
      </c>
      <c r="J19" s="10">
        <f t="shared" ref="J19" si="6">I19/E19</f>
        <v>0.41666666666666669</v>
      </c>
      <c r="K19" s="9"/>
      <c r="L19" s="10">
        <f t="shared" ref="L19" si="7">K19/E19</f>
        <v>0</v>
      </c>
      <c r="M19" s="9">
        <v>47</v>
      </c>
      <c r="N19" s="18">
        <v>0.57999999999999996</v>
      </c>
    </row>
    <row r="20" spans="1:14" s="1" customFormat="1">
      <c r="A20" s="9" t="s">
        <v>31</v>
      </c>
      <c r="B20" s="9" t="s">
        <v>49</v>
      </c>
      <c r="C20" s="9" t="s">
        <v>32</v>
      </c>
      <c r="D20" s="9" t="s">
        <v>30</v>
      </c>
      <c r="E20" s="9">
        <v>23</v>
      </c>
      <c r="F20" s="9">
        <v>12</v>
      </c>
      <c r="G20" s="9"/>
      <c r="H20" s="10">
        <f t="shared" ref="H20:H24" si="8">F20/E20</f>
        <v>0.52173913043478259</v>
      </c>
      <c r="I20" s="9">
        <f t="shared" ref="I20:I24" si="9">(E20-SUM(F20:G20))-K20</f>
        <v>11</v>
      </c>
      <c r="J20" s="10">
        <f t="shared" ref="J20:J24" si="10">I20/E20</f>
        <v>0.47826086956521741</v>
      </c>
      <c r="K20" s="9"/>
      <c r="L20" s="10">
        <f t="shared" ref="L20:L24" si="11">K20/E20</f>
        <v>0</v>
      </c>
      <c r="M20" s="9">
        <v>40</v>
      </c>
      <c r="N20" s="18">
        <v>0.52</v>
      </c>
    </row>
    <row r="21" spans="1:14" s="1" customFormat="1">
      <c r="A21" s="9" t="s">
        <v>31</v>
      </c>
      <c r="B21" s="9" t="s">
        <v>50</v>
      </c>
      <c r="C21" s="9" t="s">
        <v>32</v>
      </c>
      <c r="D21" s="9" t="s">
        <v>30</v>
      </c>
      <c r="E21" s="9">
        <v>23</v>
      </c>
      <c r="F21" s="9">
        <v>19</v>
      </c>
      <c r="G21" s="9"/>
      <c r="H21" s="10">
        <f t="shared" si="8"/>
        <v>0.82608695652173914</v>
      </c>
      <c r="I21" s="9">
        <f t="shared" si="9"/>
        <v>4</v>
      </c>
      <c r="J21" s="10">
        <f t="shared" si="10"/>
        <v>0.17391304347826086</v>
      </c>
      <c r="K21" s="9"/>
      <c r="L21" s="10">
        <f t="shared" si="11"/>
        <v>0</v>
      </c>
      <c r="M21" s="9">
        <v>62</v>
      </c>
      <c r="N21" s="18">
        <v>0.83</v>
      </c>
    </row>
    <row r="22" spans="1:14" s="1" customFormat="1">
      <c r="A22" s="9" t="s">
        <v>33</v>
      </c>
      <c r="B22" s="9" t="s">
        <v>49</v>
      </c>
      <c r="C22" s="9" t="s">
        <v>34</v>
      </c>
      <c r="D22" s="9" t="s">
        <v>30</v>
      </c>
      <c r="E22" s="9">
        <v>20</v>
      </c>
      <c r="F22" s="9">
        <v>18</v>
      </c>
      <c r="G22" s="9"/>
      <c r="H22" s="10">
        <f t="shared" si="8"/>
        <v>0.9</v>
      </c>
      <c r="I22" s="9">
        <f t="shared" si="9"/>
        <v>2</v>
      </c>
      <c r="J22" s="10">
        <f t="shared" si="10"/>
        <v>0.1</v>
      </c>
      <c r="K22" s="9"/>
      <c r="L22" s="10">
        <f t="shared" si="11"/>
        <v>0</v>
      </c>
      <c r="M22" s="9">
        <v>77</v>
      </c>
      <c r="N22" s="18">
        <v>0.5</v>
      </c>
    </row>
    <row r="23" spans="1:14" s="1" customFormat="1">
      <c r="A23" s="9" t="s">
        <v>33</v>
      </c>
      <c r="B23" s="9" t="s">
        <v>49</v>
      </c>
      <c r="C23" s="9" t="s">
        <v>35</v>
      </c>
      <c r="D23" s="9" t="s">
        <v>30</v>
      </c>
      <c r="E23" s="9">
        <v>13</v>
      </c>
      <c r="F23" s="9">
        <v>13</v>
      </c>
      <c r="G23" s="9"/>
      <c r="H23" s="10">
        <f t="shared" si="8"/>
        <v>1</v>
      </c>
      <c r="I23" s="9">
        <f t="shared" si="9"/>
        <v>0</v>
      </c>
      <c r="J23" s="10">
        <f t="shared" si="10"/>
        <v>0</v>
      </c>
      <c r="K23" s="9"/>
      <c r="L23" s="10">
        <f t="shared" si="11"/>
        <v>0</v>
      </c>
      <c r="M23" s="9">
        <v>76</v>
      </c>
      <c r="N23" s="18">
        <f>4/13</f>
        <v>0.30769230769230771</v>
      </c>
    </row>
    <row r="24" spans="1:14" s="1" customFormat="1" ht="25.5">
      <c r="A24" s="9" t="s">
        <v>36</v>
      </c>
      <c r="B24" s="9" t="s">
        <v>48</v>
      </c>
      <c r="C24" s="9" t="s">
        <v>38</v>
      </c>
      <c r="D24" s="9" t="s">
        <v>30</v>
      </c>
      <c r="E24" s="9">
        <v>22</v>
      </c>
      <c r="F24" s="9">
        <v>9</v>
      </c>
      <c r="G24" s="9"/>
      <c r="H24" s="10">
        <f t="shared" si="8"/>
        <v>0.40909090909090912</v>
      </c>
      <c r="I24" s="9">
        <f t="shared" si="9"/>
        <v>13</v>
      </c>
      <c r="J24" s="10">
        <f t="shared" si="10"/>
        <v>0.59090909090909094</v>
      </c>
      <c r="K24" s="9"/>
      <c r="L24" s="10">
        <f t="shared" si="11"/>
        <v>0</v>
      </c>
      <c r="M24" s="9">
        <v>38</v>
      </c>
      <c r="N24" s="18">
        <v>0.41</v>
      </c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226</v>
      </c>
      <c r="F28" s="12">
        <f>SUM(F14:F27)</f>
        <v>161</v>
      </c>
      <c r="G28" s="12">
        <f>SUM(G14:G27)</f>
        <v>0</v>
      </c>
      <c r="H28" s="13">
        <f>SUM(F28:G28)/E28</f>
        <v>0.71238938053097345</v>
      </c>
      <c r="I28" s="12">
        <f t="shared" si="1"/>
        <v>65</v>
      </c>
      <c r="J28" s="13">
        <f t="shared" si="2"/>
        <v>0.28761061946902655</v>
      </c>
      <c r="K28" s="12">
        <f>SUM(K14:K27)</f>
        <v>0</v>
      </c>
      <c r="L28" s="13">
        <f t="shared" si="3"/>
        <v>0</v>
      </c>
      <c r="M28" s="12">
        <f>AVERAGE(M14:M27)</f>
        <v>60.272727272727273</v>
      </c>
      <c r="N28" s="19">
        <f>AVERAGE(N14:N27)</f>
        <v>0.62193897012078825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62.25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tr">
        <f>'1'!G37:J37</f>
        <v>ISC. DIEGO DE JESÚS VELAZQUEZ LUCHO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abSelected="1" topLeftCell="A4" zoomScale="128" zoomScaleNormal="85" workbookViewId="0">
      <selection activeCell="E7" sqref="E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57" t="s">
        <v>3</v>
      </c>
      <c r="B6" s="57"/>
      <c r="C6" s="57"/>
      <c r="D6" s="57"/>
      <c r="E6" s="59" t="str">
        <f>'1'!E6:I6</f>
        <v xml:space="preserve">EN SISTEMAS COMPUTACIONALES </v>
      </c>
      <c r="F6" s="59"/>
      <c r="G6" s="59"/>
      <c r="H6" s="59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50" t="s">
        <v>45</v>
      </c>
      <c r="C8" s="50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51" t="s">
        <v>9</v>
      </c>
      <c r="J8" s="51"/>
      <c r="K8" s="51"/>
      <c r="L8" s="50" t="str">
        <f>'1'!L8</f>
        <v>SEPTIEMBRE 2023- ENERO 2024</v>
      </c>
      <c r="M8" s="50"/>
      <c r="N8" s="50"/>
    </row>
    <row r="10" spans="1:14">
      <c r="A10" s="4" t="s">
        <v>11</v>
      </c>
      <c r="B10" s="50" t="str">
        <f>'1'!B10</f>
        <v>MTI. ANGELINA MÁRQUEZ JIMÉNEZ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0" t="s">
        <v>13</v>
      </c>
      <c r="B12" s="42" t="s">
        <v>14</v>
      </c>
      <c r="C12" s="42" t="s">
        <v>15</v>
      </c>
      <c r="D12" s="44" t="s">
        <v>16</v>
      </c>
      <c r="E12" s="44" t="s">
        <v>17</v>
      </c>
      <c r="F12" s="44" t="s">
        <v>18</v>
      </c>
      <c r="G12" s="44"/>
      <c r="H12" s="44" t="s">
        <v>19</v>
      </c>
      <c r="I12" s="44" t="s">
        <v>20</v>
      </c>
      <c r="J12" s="44" t="s">
        <v>21</v>
      </c>
      <c r="K12" s="44" t="s">
        <v>22</v>
      </c>
      <c r="L12" s="44" t="s">
        <v>23</v>
      </c>
      <c r="M12" s="44" t="s">
        <v>24</v>
      </c>
      <c r="N12" s="54" t="s">
        <v>25</v>
      </c>
    </row>
    <row r="13" spans="1:14">
      <c r="A13" s="41"/>
      <c r="B13" s="43"/>
      <c r="C13" s="43"/>
      <c r="D13" s="45"/>
      <c r="E13" s="45"/>
      <c r="F13" s="8" t="s">
        <v>26</v>
      </c>
      <c r="G13" s="8" t="s">
        <v>27</v>
      </c>
      <c r="H13" s="45"/>
      <c r="I13" s="45"/>
      <c r="J13" s="45"/>
      <c r="K13" s="45"/>
      <c r="L13" s="45"/>
      <c r="M13" s="45"/>
      <c r="N13" s="55"/>
    </row>
    <row r="14" spans="1:14" s="1" customFormat="1">
      <c r="A14" s="9" t="str">
        <f>'1'!A14</f>
        <v>FUNDAMENTOS DE PROGRAMACIÓN</v>
      </c>
      <c r="B14" s="9" t="s">
        <v>51</v>
      </c>
      <c r="C14" s="60" t="str">
        <f>'1'!C14</f>
        <v>104B</v>
      </c>
      <c r="D14" s="9" t="str">
        <f>'1'!D14</f>
        <v>ISIC</v>
      </c>
      <c r="E14" s="9">
        <f>'1'!E14</f>
        <v>24</v>
      </c>
      <c r="F14" s="9">
        <v>10</v>
      </c>
      <c r="G14" s="9">
        <v>7</v>
      </c>
      <c r="H14" s="10">
        <f>(F14+G14)/E14</f>
        <v>0.70833333333333337</v>
      </c>
      <c r="I14" s="9">
        <f t="shared" ref="I14:I28" si="0">(E14-SUM(F14:G14))-K14</f>
        <v>7</v>
      </c>
      <c r="J14" s="10">
        <f t="shared" ref="J14:J28" si="1">I14/E14</f>
        <v>0.29166666666666669</v>
      </c>
      <c r="K14" s="9">
        <v>0</v>
      </c>
      <c r="L14" s="10">
        <f t="shared" ref="L14:L28" si="2">K14/E14</f>
        <v>0</v>
      </c>
      <c r="M14" s="9">
        <v>59</v>
      </c>
      <c r="N14" s="18">
        <f>17/24</f>
        <v>0.70833333333333337</v>
      </c>
    </row>
    <row r="15" spans="1:14" s="1" customFormat="1">
      <c r="A15" s="9" t="str">
        <f>'1'!A15</f>
        <v>ESTRUCTURA DE DATOS</v>
      </c>
      <c r="B15" s="9" t="s">
        <v>51</v>
      </c>
      <c r="C15" s="60" t="str">
        <f>'1'!C15</f>
        <v>304B</v>
      </c>
      <c r="D15" s="9" t="str">
        <f>'1'!D15</f>
        <v>ISIC</v>
      </c>
      <c r="E15" s="9">
        <f>'1'!E15</f>
        <v>23</v>
      </c>
      <c r="F15" s="9">
        <v>9</v>
      </c>
      <c r="G15" s="9">
        <v>9</v>
      </c>
      <c r="H15" s="10">
        <f t="shared" ref="H15:H18" si="3">(F15+G15)/E15</f>
        <v>0.78260869565217395</v>
      </c>
      <c r="I15" s="9">
        <f t="shared" si="0"/>
        <v>5</v>
      </c>
      <c r="J15" s="10">
        <f t="shared" si="1"/>
        <v>0.21739130434782608</v>
      </c>
      <c r="K15" s="9">
        <v>0</v>
      </c>
      <c r="L15" s="10">
        <f t="shared" si="2"/>
        <v>0</v>
      </c>
      <c r="M15" s="9">
        <v>59</v>
      </c>
      <c r="N15" s="18">
        <v>0.78</v>
      </c>
    </row>
    <row r="16" spans="1:14" s="1" customFormat="1">
      <c r="A16" s="9" t="str">
        <f>'1'!A16</f>
        <v>GRAFICACIÓN</v>
      </c>
      <c r="B16" s="9" t="s">
        <v>51</v>
      </c>
      <c r="C16" s="60" t="str">
        <f>'1'!C16</f>
        <v>504A</v>
      </c>
      <c r="D16" s="9" t="str">
        <f>'1'!D16</f>
        <v>ISIC</v>
      </c>
      <c r="E16" s="9">
        <f>'1'!E16</f>
        <v>19</v>
      </c>
      <c r="F16" s="9">
        <v>11</v>
      </c>
      <c r="G16" s="9">
        <v>7</v>
      </c>
      <c r="H16" s="10">
        <f t="shared" si="3"/>
        <v>0.94736842105263153</v>
      </c>
      <c r="I16" s="9">
        <f t="shared" si="0"/>
        <v>1</v>
      </c>
      <c r="J16" s="10">
        <f t="shared" si="1"/>
        <v>5.2631578947368418E-2</v>
      </c>
      <c r="K16" s="9">
        <v>0</v>
      </c>
      <c r="L16" s="10">
        <f t="shared" si="2"/>
        <v>0</v>
      </c>
      <c r="M16" s="9">
        <v>80</v>
      </c>
      <c r="N16" s="18">
        <f>10/19</f>
        <v>0.52631578947368418</v>
      </c>
    </row>
    <row r="17" spans="1:14" s="1" customFormat="1">
      <c r="A17" s="9" t="str">
        <f>'1'!A17</f>
        <v>GRAFICACIÓN</v>
      </c>
      <c r="B17" s="9" t="s">
        <v>51</v>
      </c>
      <c r="C17" s="60" t="str">
        <f>'1'!C17</f>
        <v>504B</v>
      </c>
      <c r="D17" s="9" t="str">
        <f>'1'!D17</f>
        <v>ISIC</v>
      </c>
      <c r="E17" s="9">
        <f>'1'!E17</f>
        <v>13</v>
      </c>
      <c r="F17" s="9">
        <v>8</v>
      </c>
      <c r="G17" s="9">
        <v>5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83</v>
      </c>
      <c r="N17" s="18">
        <f>9/13</f>
        <v>0.69230769230769229</v>
      </c>
    </row>
    <row r="18" spans="1:14" s="1" customFormat="1" ht="25.5">
      <c r="A18" s="9" t="str">
        <f>'1'!A18</f>
        <v>CONMUTACIÓN Y ENRUTAMIENTO EN REDES DE DATOS</v>
      </c>
      <c r="B18" s="9" t="s">
        <v>51</v>
      </c>
      <c r="C18" s="60" t="str">
        <f>'1'!C18</f>
        <v>704A</v>
      </c>
      <c r="D18" s="9" t="str">
        <f>'1'!D18</f>
        <v>ISIC</v>
      </c>
      <c r="E18" s="9">
        <f>'1'!E18</f>
        <v>22</v>
      </c>
      <c r="F18" s="9">
        <v>7</v>
      </c>
      <c r="G18" s="9">
        <v>14</v>
      </c>
      <c r="H18" s="10">
        <f t="shared" si="3"/>
        <v>0.95454545454545459</v>
      </c>
      <c r="I18" s="9">
        <f t="shared" si="0"/>
        <v>1</v>
      </c>
      <c r="J18" s="10">
        <f t="shared" si="1"/>
        <v>4.5454545454545456E-2</v>
      </c>
      <c r="K18" s="9">
        <v>0</v>
      </c>
      <c r="L18" s="10">
        <f t="shared" si="2"/>
        <v>0</v>
      </c>
      <c r="M18" s="9">
        <v>80</v>
      </c>
      <c r="N18" s="18">
        <f>15/22</f>
        <v>0.68181818181818177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101</v>
      </c>
      <c r="F28" s="12">
        <f>SUM(F14:F27)</f>
        <v>45</v>
      </c>
      <c r="G28" s="12">
        <f>SUM(G14:G27)</f>
        <v>42</v>
      </c>
      <c r="H28" s="13">
        <f>SUM(F28:G28)/E28</f>
        <v>0.86138613861386137</v>
      </c>
      <c r="I28" s="12">
        <f t="shared" si="0"/>
        <v>14</v>
      </c>
      <c r="J28" s="13">
        <f t="shared" si="1"/>
        <v>0.13861386138613863</v>
      </c>
      <c r="K28" s="12">
        <f>SUM(K14:K27)</f>
        <v>0</v>
      </c>
      <c r="L28" s="13">
        <f t="shared" si="2"/>
        <v>0</v>
      </c>
      <c r="M28" s="12">
        <f>AVERAGE(M14:M27)</f>
        <v>72.2</v>
      </c>
      <c r="N28" s="19">
        <f>AVERAGE(N14:N27)</f>
        <v>0.67775499938657835</v>
      </c>
    </row>
    <row r="30" spans="1:14" ht="120" customHeight="1">
      <c r="A30" s="46" t="s">
        <v>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42</v>
      </c>
      <c r="C33" s="47"/>
      <c r="D33" s="47"/>
      <c r="G33" s="48" t="s">
        <v>43</v>
      </c>
      <c r="H33" s="48"/>
      <c r="I33" s="48"/>
      <c r="J33" s="48"/>
    </row>
    <row r="34" spans="1:10" ht="62.25" customHeight="1">
      <c r="B34" s="49"/>
      <c r="C34" s="49"/>
      <c r="D34" s="49"/>
      <c r="G34" s="50"/>
      <c r="H34" s="50"/>
      <c r="I34" s="50"/>
      <c r="J34" s="50"/>
    </row>
    <row r="35" spans="1:10" hidden="1">
      <c r="A35" s="36" t="e">
        <v>#REF!</v>
      </c>
      <c r="B35" s="36"/>
      <c r="C35" s="7"/>
      <c r="E35" s="36"/>
      <c r="F35" s="36"/>
      <c r="G35" s="36"/>
      <c r="H35" s="36"/>
    </row>
    <row r="36" spans="1:10" hidden="1"/>
    <row r="37" spans="1:10" ht="45" customHeight="1">
      <c r="B37" s="37" t="str">
        <f>B10</f>
        <v>MTI. ANGELINA MÁRQUEZ JIMÉNEZ</v>
      </c>
      <c r="C37" s="37"/>
      <c r="D37" s="37"/>
      <c r="E37" s="16"/>
      <c r="F37" s="16"/>
      <c r="G37" s="38" t="str">
        <f>'1'!G37:J37</f>
        <v>ISC. DIEGO DE JESÚS VELAZQUEZ LUCHO</v>
      </c>
      <c r="H37" s="38"/>
      <c r="I37" s="38"/>
      <c r="J37" s="38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2022-10-19T14:43:00Z</cp:lastPrinted>
  <dcterms:created xsi:type="dcterms:W3CDTF">2021-11-22T14:45:00Z</dcterms:created>
  <dcterms:modified xsi:type="dcterms:W3CDTF">2024-01-12T04:56:50Z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