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ARCIAL Y FINAL\"/>
    </mc:Choice>
  </mc:AlternateContent>
  <xr:revisionPtr revIDLastSave="0" documentId="13_ncr:1_{69313526-B125-4683-B06B-4291A45B0B99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Final" sheetId="5" state="hidden" r:id="rId5"/>
  </sheets>
  <calcPr calcId="181029"/>
</workbook>
</file>

<file path=xl/calcChain.xml><?xml version="1.0" encoding="utf-8"?>
<calcChain xmlns="http://schemas.openxmlformats.org/spreadsheetml/2006/main">
  <c r="E6" i="4" l="1"/>
  <c r="G37" i="4"/>
  <c r="N14" i="4"/>
  <c r="N15" i="4"/>
  <c r="N17" i="4"/>
  <c r="N16" i="4"/>
  <c r="M16" i="4"/>
  <c r="M15" i="4"/>
  <c r="M14" i="4"/>
  <c r="M17" i="4"/>
  <c r="F15" i="4"/>
  <c r="F16" i="4"/>
  <c r="F17" i="4"/>
  <c r="F14" i="4"/>
  <c r="E6" i="3" l="1"/>
  <c r="E6" i="2"/>
  <c r="N15" i="3" l="1"/>
  <c r="N16" i="3"/>
  <c r="N14" i="3"/>
  <c r="N17" i="3"/>
  <c r="M17" i="3"/>
  <c r="M16" i="3"/>
  <c r="G37" i="3"/>
  <c r="G37" i="2"/>
  <c r="M15" i="3"/>
  <c r="M14" i="3"/>
  <c r="F15" i="3"/>
  <c r="F16" i="3"/>
  <c r="F17" i="3"/>
  <c r="F14" i="3"/>
  <c r="F15" i="2"/>
  <c r="F16" i="2"/>
  <c r="F17" i="2"/>
  <c r="F14" i="2"/>
  <c r="N15" i="1" l="1"/>
  <c r="M15" i="1"/>
  <c r="M17" i="1" l="1"/>
  <c r="M16" i="1"/>
  <c r="M14" i="1"/>
  <c r="N16" i="1"/>
  <c r="N14" i="1"/>
  <c r="N17" i="1"/>
  <c r="M28" i="1" l="1"/>
  <c r="N28" i="5"/>
  <c r="M28" i="5"/>
  <c r="K28" i="5"/>
  <c r="G28" i="5"/>
  <c r="F28" i="5"/>
  <c r="I27" i="5"/>
  <c r="J27" i="5" s="1"/>
  <c r="H27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L15" i="4"/>
  <c r="H15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17" i="3"/>
  <c r="E17" i="3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7" i="2"/>
  <c r="L17" i="2" s="1"/>
  <c r="D17" i="2"/>
  <c r="C17" i="2"/>
  <c r="A17" i="2"/>
  <c r="E16" i="2"/>
  <c r="L16" i="2" s="1"/>
  <c r="D16" i="2"/>
  <c r="C16" i="2"/>
  <c r="A16" i="2"/>
  <c r="E15" i="2"/>
  <c r="H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6" i="2" l="1"/>
  <c r="J16" i="2" s="1"/>
  <c r="H19" i="5"/>
  <c r="H21" i="5"/>
  <c r="H23" i="5"/>
  <c r="H25" i="5"/>
  <c r="I19" i="5"/>
  <c r="J19" i="5" s="1"/>
  <c r="I21" i="5"/>
  <c r="J21" i="5" s="1"/>
  <c r="I23" i="5"/>
  <c r="J23" i="5" s="1"/>
  <c r="I25" i="5"/>
  <c r="J25" i="5" s="1"/>
  <c r="H15" i="5"/>
  <c r="I15" i="5"/>
  <c r="J15" i="5" s="1"/>
  <c r="H28" i="1"/>
  <c r="E28" i="2"/>
  <c r="H28" i="2" s="1"/>
  <c r="H17" i="5"/>
  <c r="H17" i="2"/>
  <c r="H17" i="4"/>
  <c r="I17" i="5"/>
  <c r="J17" i="5" s="1"/>
  <c r="I17" i="2"/>
  <c r="J17" i="2" s="1"/>
  <c r="L17" i="4"/>
  <c r="I16" i="5"/>
  <c r="J16" i="5" s="1"/>
  <c r="H16" i="2"/>
  <c r="H16" i="4"/>
  <c r="H16" i="5"/>
  <c r="I15" i="2"/>
  <c r="J15" i="2" s="1"/>
  <c r="E28" i="5"/>
  <c r="I28" i="5" s="1"/>
  <c r="J28" i="5" s="1"/>
  <c r="I14" i="2"/>
  <c r="J14" i="2" s="1"/>
  <c r="H14" i="4"/>
  <c r="L28" i="1"/>
  <c r="I15" i="3"/>
  <c r="J15" i="3" s="1"/>
  <c r="H15" i="3"/>
  <c r="I17" i="3"/>
  <c r="J17" i="3" s="1"/>
  <c r="H17" i="3"/>
  <c r="L16" i="4"/>
  <c r="I28" i="1"/>
  <c r="J28" i="1" s="1"/>
  <c r="I14" i="3"/>
  <c r="J14" i="3" s="1"/>
  <c r="E28" i="3"/>
  <c r="H14" i="3"/>
  <c r="I16" i="3"/>
  <c r="J16" i="3" s="1"/>
  <c r="H16" i="3"/>
  <c r="I14" i="4"/>
  <c r="J14" i="4" s="1"/>
  <c r="E28" i="4"/>
  <c r="L14" i="2"/>
  <c r="L15" i="2"/>
  <c r="H14" i="2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<sst xmlns="http://schemas.openxmlformats.org/spreadsheetml/2006/main" count="194" uniqueCount="46">
  <si>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</si>
  <si>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</si>
  <si>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</si>
  <si>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</si>
  <si>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</si>
  <si>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</si>
  <si>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</si>
  <si>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</si>
  <si>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</si>
  <si>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</si>
  <si>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</si>
  <si>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</si>
  <si>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</si>
  <si>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</si>
  <si>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</si>
  <si>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</si>
  <si>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</si>
  <si>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</si>
  <si>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</si>
  <si>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</si>
  <si>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</si>
  <si>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</si>
  <si>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</si>
  <si>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</si>
  <si>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</si>
  <si>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</si>
  <si>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</si>
  <si>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</si>
  <si>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</si>
  <si>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</si>
  <si>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</si>
  <si>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</si>
  <si>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</si>
  <si>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</si>
  <si>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505 B</t>
  </si>
  <si>
    <t>505 C</t>
  </si>
  <si>
    <t>705 A</t>
  </si>
  <si>
    <t>705 B</t>
  </si>
  <si>
    <t>LADM</t>
  </si>
  <si>
    <t>L.C. GUILLERMO MORALES CADENA</t>
  </si>
  <si>
    <t>LICENCIATURA EN ADMINISTRACIÓN</t>
  </si>
  <si>
    <t>L.C. MANUEL DE JESUS CANO BUSTAMANTE</t>
  </si>
  <si>
    <t>II</t>
  </si>
  <si>
    <t>III</t>
  </si>
  <si>
    <t>SEP 23 - ENE 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</si>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</sst>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14" sqref="A14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26" width="11.42578125" customWidth="1"/>
  </cols>
  <sheetData>
    <row r="1" spans="1:26" ht="62.25" customHeight="1">
      <c r="A1" s="1"/>
      <c r="B1" s="57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1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1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8" t="s">
        <v>3</v>
      </c>
      <c r="B6" s="39"/>
      <c r="C6" s="39"/>
      <c r="D6" s="39"/>
      <c r="E6" s="59" t="s">
        <v>40</v>
      </c>
      <c r="F6" s="43"/>
      <c r="G6" s="43"/>
      <c r="H6" s="4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4" t="s">
        <v>5</v>
      </c>
      <c r="C8" s="43"/>
      <c r="D8" s="6" t="s">
        <v>6</v>
      </c>
      <c r="E8" s="7">
        <v>4</v>
      </c>
      <c r="F8" s="1"/>
      <c r="G8" s="4" t="s">
        <v>7</v>
      </c>
      <c r="H8" s="7">
        <v>2</v>
      </c>
      <c r="I8" s="56" t="s">
        <v>8</v>
      </c>
      <c r="J8" s="39"/>
      <c r="K8" s="39"/>
      <c r="L8" s="51" t="s">
        <v>44</v>
      </c>
      <c r="M8" s="43"/>
      <c r="N8" s="4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4" t="s">
        <v>39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6" t="s">
        <v>10</v>
      </c>
      <c r="B12" s="48" t="s">
        <v>11</v>
      </c>
      <c r="C12" s="48" t="s">
        <v>12</v>
      </c>
      <c r="D12" s="50" t="s">
        <v>13</v>
      </c>
      <c r="E12" s="50" t="s">
        <v>14</v>
      </c>
      <c r="F12" s="52" t="s">
        <v>15</v>
      </c>
      <c r="G12" s="53"/>
      <c r="H12" s="50" t="s">
        <v>16</v>
      </c>
      <c r="I12" s="50" t="s">
        <v>17</v>
      </c>
      <c r="J12" s="50" t="s">
        <v>18</v>
      </c>
      <c r="K12" s="50" t="s">
        <v>19</v>
      </c>
      <c r="L12" s="50" t="s">
        <v>20</v>
      </c>
      <c r="M12" s="50" t="s">
        <v>21</v>
      </c>
      <c r="N12" s="5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7"/>
      <c r="B13" s="49"/>
      <c r="C13" s="49"/>
      <c r="D13" s="49"/>
      <c r="E13" s="49"/>
      <c r="F13" s="9" t="s">
        <v>23</v>
      </c>
      <c r="G13" s="9" t="s">
        <v>24</v>
      </c>
      <c r="H13" s="49"/>
      <c r="I13" s="49"/>
      <c r="J13" s="49"/>
      <c r="K13" s="49"/>
      <c r="L13" s="49"/>
      <c r="M13" s="49"/>
      <c r="N13" s="5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32</v>
      </c>
      <c r="B14" s="11" t="s">
        <v>22</v>
      </c>
      <c r="C14" s="11" t="s">
        <v>34</v>
      </c>
      <c r="D14" s="11" t="s">
        <v>38</v>
      </c>
      <c r="E14" s="11">
        <v>15</v>
      </c>
      <c r="F14" s="11">
        <v>15</v>
      </c>
      <c r="G14" s="11"/>
      <c r="H14" s="21">
        <f t="shared" ref="H14:H17" si="0">F14/E14</f>
        <v>1</v>
      </c>
      <c r="I14" s="11">
        <f t="shared" ref="I14:I28" si="1">(E14-SUM(F14:G14))-K14</f>
        <v>0</v>
      </c>
      <c r="J14" s="21">
        <f t="shared" ref="J14:J28" si="2">I14/E14</f>
        <v>0</v>
      </c>
      <c r="K14" s="11"/>
      <c r="L14" s="12">
        <f t="shared" ref="L14:L28" si="3">K14/E14</f>
        <v>0</v>
      </c>
      <c r="M14" s="23">
        <f>(98+82+87+99+98+87+92+99+81+96+95+87+96+99+99)/15</f>
        <v>93</v>
      </c>
      <c r="N14" s="13">
        <f>(9/15)*1</f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35</v>
      </c>
      <c r="D15" s="11" t="s">
        <v>38</v>
      </c>
      <c r="E15" s="11">
        <v>19</v>
      </c>
      <c r="F15" s="11">
        <v>19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(83+99+83+70+87+82+83+85+84+89+77+76+82+78+78+89+98+90+84)/19</f>
        <v>84.05263157894737</v>
      </c>
      <c r="N15" s="13">
        <f>(9/19)*1</f>
        <v>0.47368421052631576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33</v>
      </c>
      <c r="B16" s="11" t="s">
        <v>22</v>
      </c>
      <c r="C16" s="11" t="s">
        <v>36</v>
      </c>
      <c r="D16" s="11" t="s">
        <v>38</v>
      </c>
      <c r="E16" s="11">
        <v>31</v>
      </c>
      <c r="F16" s="11">
        <v>31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4">
        <f>(98+93+84+86+98+96+91+95+70+93+95+83+95+93+73+96+94+89+93+82+91+90+89+70+83+95+92+98+94+82+80)/31</f>
        <v>89.064516129032256</v>
      </c>
      <c r="N16" s="13">
        <f>(21/31)*1</f>
        <v>0.67741935483870963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33</v>
      </c>
      <c r="B17" s="11" t="s">
        <v>22</v>
      </c>
      <c r="C17" s="11" t="s">
        <v>37</v>
      </c>
      <c r="D17" s="11" t="s">
        <v>38</v>
      </c>
      <c r="E17" s="11">
        <v>3</v>
      </c>
      <c r="F17" s="11">
        <v>3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4">
        <f>(95+75+93)/3</f>
        <v>87.666666666666671</v>
      </c>
      <c r="N17" s="13">
        <f>(2/3)*1</f>
        <v>0.66666666666666663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1"/>
      <c r="C18" s="11"/>
      <c r="D18" s="11"/>
      <c r="E18" s="11"/>
      <c r="F18" s="11"/>
      <c r="G18" s="11"/>
      <c r="H18" s="21"/>
      <c r="I18" s="11">
        <f t="shared" si="1"/>
        <v>0</v>
      </c>
      <c r="J18" s="21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>
        <f t="shared" si="1"/>
        <v>0</v>
      </c>
      <c r="J19" s="21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>
        <f t="shared" si="1"/>
        <v>0</v>
      </c>
      <c r="J20" s="21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>
        <f t="shared" si="1"/>
        <v>0</v>
      </c>
      <c r="J21" s="21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>
        <f t="shared" si="1"/>
        <v>0</v>
      </c>
      <c r="J22" s="21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>
        <f t="shared" si="1"/>
        <v>0</v>
      </c>
      <c r="J23" s="21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>
        <f t="shared" si="1"/>
        <v>0</v>
      </c>
      <c r="J24" s="21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>
        <f t="shared" si="1"/>
        <v>0</v>
      </c>
      <c r="J25" s="21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>
        <f t="shared" si="1"/>
        <v>0</v>
      </c>
      <c r="J26" s="21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>
        <f t="shared" si="1"/>
        <v>0</v>
      </c>
      <c r="J27" s="21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68</v>
      </c>
      <c r="G28" s="16">
        <f t="shared" si="4"/>
        <v>0</v>
      </c>
      <c r="H28" s="22">
        <f>SUM(F28:G28)/E28</f>
        <v>1</v>
      </c>
      <c r="I28" s="16">
        <f t="shared" si="1"/>
        <v>0</v>
      </c>
      <c r="J28" s="22">
        <f t="shared" si="2"/>
        <v>0</v>
      </c>
      <c r="K28" s="16">
        <f>SUM(K14:K27)</f>
        <v>0</v>
      </c>
      <c r="L28" s="17">
        <f t="shared" si="3"/>
        <v>0</v>
      </c>
      <c r="M28" s="25">
        <f t="shared" ref="M28:N28" si="5">AVERAGE(M14:M27)</f>
        <v>88.445953593661571</v>
      </c>
      <c r="N28" s="18">
        <f t="shared" si="5"/>
        <v>0.60444255800792301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8" t="s">
        <v>27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39"/>
      <c r="D33" s="39"/>
      <c r="E33" s="1"/>
      <c r="F33" s="1"/>
      <c r="G33" s="41" t="s">
        <v>29</v>
      </c>
      <c r="H33" s="39"/>
      <c r="I33" s="39"/>
      <c r="J33" s="3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2"/>
      <c r="C34" s="43"/>
      <c r="D34" s="43"/>
      <c r="E34" s="1"/>
      <c r="F34" s="1"/>
      <c r="G34" s="44"/>
      <c r="H34" s="43"/>
      <c r="I34" s="43"/>
      <c r="J34" s="4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30</v>
      </c>
      <c r="B35" s="39"/>
      <c r="C35" s="8"/>
      <c r="D35" s="1"/>
      <c r="E35" s="45"/>
      <c r="F35" s="39"/>
      <c r="G35" s="39"/>
      <c r="H35" s="3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5" t="str">
        <f>B10</f>
        <v>L.C. GUILLERMO MORALES CADENA</v>
      </c>
      <c r="C37" s="36"/>
      <c r="D37" s="36"/>
      <c r="E37" s="20"/>
      <c r="F37" s="20"/>
      <c r="G37" s="37" t="s">
        <v>41</v>
      </c>
      <c r="H37" s="36"/>
      <c r="I37" s="36"/>
      <c r="J37" s="3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B37" sqref="B37:D37"/>
    </sheetView>
  </sheetViews>
  <sheetFormatPr baseColWidth="10" defaultColWidth="14.42578125" defaultRowHeight="15" customHeight="1"/>
  <cols>
    <col min="1" max="1" width="38.5703125" style="28" customWidth="1"/>
    <col min="2" max="2" width="4.7109375" style="28" customWidth="1"/>
    <col min="3" max="3" width="5.5703125" style="28" customWidth="1"/>
    <col min="4" max="4" width="22.5703125" style="28" customWidth="1"/>
    <col min="5" max="5" width="12.140625" style="28" customWidth="1"/>
    <col min="6" max="12" width="7.5703125" style="28" customWidth="1"/>
    <col min="13" max="26" width="11.42578125" style="28" customWidth="1"/>
    <col min="27" max="16384" width="14.42578125" style="28"/>
  </cols>
  <sheetData>
    <row r="1" spans="1:26" ht="62.25" customHeight="1">
      <c r="A1" s="27"/>
      <c r="B1" s="57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9"/>
      <c r="B2" s="29"/>
      <c r="C2" s="29"/>
      <c r="D2" s="27"/>
      <c r="E2" s="29"/>
      <c r="F2" s="29"/>
      <c r="G2" s="29"/>
      <c r="H2" s="29"/>
      <c r="I2" s="29"/>
      <c r="J2" s="29"/>
      <c r="K2" s="29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58" t="s">
        <v>3</v>
      </c>
      <c r="B6" s="62"/>
      <c r="C6" s="62"/>
      <c r="D6" s="62"/>
      <c r="E6" s="71" t="str">
        <f>'1'!E6:H6</f>
        <v>LICENCIATURA EN ADMINISTRACIÓN</v>
      </c>
      <c r="F6" s="64"/>
      <c r="G6" s="64"/>
      <c r="H6" s="64"/>
      <c r="I6" s="30"/>
      <c r="J6" s="30"/>
      <c r="K6" s="30"/>
      <c r="L6" s="30"/>
      <c r="M6" s="30"/>
      <c r="N6" s="30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26" t="s">
        <v>4</v>
      </c>
      <c r="B8" s="65">
        <v>2</v>
      </c>
      <c r="C8" s="64"/>
      <c r="D8" s="6" t="s">
        <v>6</v>
      </c>
      <c r="E8" s="31">
        <f>'1'!E8</f>
        <v>4</v>
      </c>
      <c r="G8" s="26" t="s">
        <v>7</v>
      </c>
      <c r="H8" s="31">
        <f>'1'!H8</f>
        <v>2</v>
      </c>
      <c r="I8" s="58" t="s">
        <v>8</v>
      </c>
      <c r="J8" s="62"/>
      <c r="K8" s="62"/>
      <c r="L8" s="65" t="str">
        <f>'1'!L8</f>
        <v>SEP 23 - ENE 24</v>
      </c>
      <c r="M8" s="64"/>
      <c r="N8" s="6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6" t="s">
        <v>9</v>
      </c>
      <c r="B10" s="65" t="str">
        <f>'1'!B10</f>
        <v>L.C. GUILLERMO MORALES CADENA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27"/>
      <c r="B11" s="32"/>
      <c r="C11" s="32"/>
      <c r="D11" s="27"/>
      <c r="E11" s="32"/>
      <c r="F11" s="32"/>
      <c r="G11" s="32"/>
      <c r="H11" s="32"/>
      <c r="I11" s="32"/>
      <c r="J11" s="32"/>
      <c r="K11" s="3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46" t="s">
        <v>10</v>
      </c>
      <c r="B12" s="48" t="s">
        <v>11</v>
      </c>
      <c r="C12" s="48" t="s">
        <v>12</v>
      </c>
      <c r="D12" s="50" t="s">
        <v>13</v>
      </c>
      <c r="E12" s="50" t="s">
        <v>14</v>
      </c>
      <c r="F12" s="52" t="s">
        <v>15</v>
      </c>
      <c r="G12" s="69"/>
      <c r="H12" s="50" t="s">
        <v>16</v>
      </c>
      <c r="I12" s="50" t="s">
        <v>17</v>
      </c>
      <c r="J12" s="50" t="s">
        <v>18</v>
      </c>
      <c r="K12" s="50" t="s">
        <v>19</v>
      </c>
      <c r="L12" s="50" t="s">
        <v>20</v>
      </c>
      <c r="M12" s="50" t="s">
        <v>21</v>
      </c>
      <c r="N12" s="54" t="s">
        <v>22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67"/>
      <c r="B13" s="68"/>
      <c r="C13" s="68"/>
      <c r="D13" s="68"/>
      <c r="E13" s="68"/>
      <c r="F13" s="9" t="s">
        <v>23</v>
      </c>
      <c r="G13" s="9" t="s">
        <v>24</v>
      </c>
      <c r="H13" s="68"/>
      <c r="I13" s="68"/>
      <c r="J13" s="68"/>
      <c r="K13" s="68"/>
      <c r="L13" s="68"/>
      <c r="M13" s="68"/>
      <c r="N13" s="70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11" t="str">
        <f>'1'!A14</f>
        <v>GESTIÓN ESTRATÉGICA DE CAPITAL HUMANO II</v>
      </c>
      <c r="B14" s="11" t="s">
        <v>42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/>
      <c r="N14" s="1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11" t="str">
        <f>'1'!A15</f>
        <v>GESTIÓN ESTRATÉGICA DE CAPITAL HUMANO II</v>
      </c>
      <c r="B15" s="11" t="s">
        <v>42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1"/>
      <c r="N15" s="13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1" t="str">
        <f>'1'!A16</f>
        <v>PLAN DE NEGOCIOS</v>
      </c>
      <c r="B16" s="11" t="s">
        <v>42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1"/>
      <c r="N16" s="13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1" t="str">
        <f>'1'!A17</f>
        <v>PLAN DE NEGOCIOS</v>
      </c>
      <c r="B17" s="11" t="s">
        <v>42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1"/>
      <c r="N17" s="13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 t="e">
        <f t="shared" ref="M28:N28" si="6">AVERAGE(M14:M27)</f>
        <v>#DIV/0!</v>
      </c>
      <c r="N28" s="18" t="e">
        <f t="shared" si="6"/>
        <v>#DIV/0!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0" customHeight="1">
      <c r="A30" s="61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1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40" t="s">
        <v>28</v>
      </c>
      <c r="C33" s="62"/>
      <c r="D33" s="62"/>
      <c r="E33" s="27"/>
      <c r="F33" s="27"/>
      <c r="G33" s="63" t="s">
        <v>29</v>
      </c>
      <c r="H33" s="62"/>
      <c r="I33" s="62"/>
      <c r="J33" s="6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62.25" customHeight="1">
      <c r="A34" s="27"/>
      <c r="B34" s="42"/>
      <c r="C34" s="64"/>
      <c r="D34" s="64"/>
      <c r="E34" s="27"/>
      <c r="F34" s="27"/>
      <c r="G34" s="65"/>
      <c r="H34" s="64"/>
      <c r="I34" s="64"/>
      <c r="J34" s="6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>
      <c r="A35" s="66" t="s">
        <v>30</v>
      </c>
      <c r="B35" s="62"/>
      <c r="C35" s="32"/>
      <c r="D35" s="27"/>
      <c r="E35" s="66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45" customHeight="1">
      <c r="A37" s="27"/>
      <c r="B37" s="40" t="str">
        <f>B10</f>
        <v>L.C. GUILLERMO MORALES CADENA</v>
      </c>
      <c r="C37" s="60"/>
      <c r="D37" s="60"/>
      <c r="E37" s="27"/>
      <c r="F37" s="27"/>
      <c r="G37" s="40" t="str">
        <f>'1'!G37:J37</f>
        <v>L.C. MANUEL DE JESUS CANO BUSTAMANTE</v>
      </c>
      <c r="H37" s="60"/>
      <c r="I37" s="60"/>
      <c r="J37" s="6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G37" sqref="G37:J37"/>
    </sheetView>
  </sheetViews>
  <sheetFormatPr baseColWidth="10" defaultColWidth="14.42578125" defaultRowHeight="15" customHeight="1"/>
  <cols>
    <col min="1" max="1" width="46.5703125" style="28" customWidth="1"/>
    <col min="2" max="2" width="4.7109375" style="28" customWidth="1"/>
    <col min="3" max="3" width="5.5703125" style="28" customWidth="1"/>
    <col min="4" max="4" width="22.5703125" style="28" customWidth="1"/>
    <col min="5" max="5" width="12.5703125" style="28" customWidth="1"/>
    <col min="6" max="6" width="8.42578125" style="28" customWidth="1"/>
    <col min="7" max="7" width="8.140625" style="28" customWidth="1"/>
    <col min="8" max="8" width="8.28515625" style="28" customWidth="1"/>
    <col min="9" max="12" width="7.5703125" style="28" customWidth="1"/>
    <col min="13" max="26" width="11.42578125" style="28" customWidth="1"/>
    <col min="27" max="16384" width="14.42578125" style="28"/>
  </cols>
  <sheetData>
    <row r="1" spans="1:26" ht="62.25" customHeight="1">
      <c r="A1" s="27"/>
      <c r="B1" s="57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9"/>
      <c r="B2" s="29"/>
      <c r="C2" s="29"/>
      <c r="D2" s="27"/>
      <c r="E2" s="29"/>
      <c r="F2" s="29"/>
      <c r="G2" s="29"/>
      <c r="H2" s="29"/>
      <c r="I2" s="29"/>
      <c r="J2" s="29"/>
      <c r="K2" s="29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58" t="s">
        <v>3</v>
      </c>
      <c r="B6" s="62"/>
      <c r="C6" s="62"/>
      <c r="D6" s="62"/>
      <c r="E6" s="71" t="str">
        <f>'2'!E6:H6</f>
        <v>LICENCIATURA EN ADMINISTRACIÓN</v>
      </c>
      <c r="F6" s="64"/>
      <c r="G6" s="64"/>
      <c r="H6" s="64"/>
      <c r="I6" s="30"/>
      <c r="J6" s="30"/>
      <c r="K6" s="30"/>
      <c r="L6" s="30"/>
      <c r="M6" s="30"/>
      <c r="N6" s="30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26" t="s">
        <v>4</v>
      </c>
      <c r="B8" s="65">
        <v>3</v>
      </c>
      <c r="C8" s="64"/>
      <c r="D8" s="6" t="s">
        <v>6</v>
      </c>
      <c r="E8" s="31">
        <f>'1'!E8</f>
        <v>4</v>
      </c>
      <c r="G8" s="26" t="s">
        <v>7</v>
      </c>
      <c r="H8" s="31">
        <f>'1'!H8</f>
        <v>2</v>
      </c>
      <c r="I8" s="58" t="s">
        <v>8</v>
      </c>
      <c r="J8" s="62"/>
      <c r="K8" s="62"/>
      <c r="L8" s="65" t="str">
        <f>'1'!L8</f>
        <v>SEP 23 - ENE 24</v>
      </c>
      <c r="M8" s="64"/>
      <c r="N8" s="6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6" t="s">
        <v>9</v>
      </c>
      <c r="B10" s="65" t="str">
        <f>'1'!B10</f>
        <v>L.C. GUILLERMO MORALES CADENA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27"/>
      <c r="B11" s="32"/>
      <c r="C11" s="32"/>
      <c r="D11" s="27"/>
      <c r="E11" s="32"/>
      <c r="F11" s="32"/>
      <c r="G11" s="32"/>
      <c r="H11" s="32"/>
      <c r="I11" s="32"/>
      <c r="J11" s="32"/>
      <c r="K11" s="3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46" t="s">
        <v>10</v>
      </c>
      <c r="B12" s="48" t="s">
        <v>11</v>
      </c>
      <c r="C12" s="48" t="s">
        <v>12</v>
      </c>
      <c r="D12" s="50" t="s">
        <v>13</v>
      </c>
      <c r="E12" s="50" t="s">
        <v>14</v>
      </c>
      <c r="F12" s="52" t="s">
        <v>15</v>
      </c>
      <c r="G12" s="69"/>
      <c r="H12" s="50" t="s">
        <v>16</v>
      </c>
      <c r="I12" s="50" t="s">
        <v>17</v>
      </c>
      <c r="J12" s="50" t="s">
        <v>18</v>
      </c>
      <c r="K12" s="50" t="s">
        <v>19</v>
      </c>
      <c r="L12" s="50" t="s">
        <v>20</v>
      </c>
      <c r="M12" s="50" t="s">
        <v>21</v>
      </c>
      <c r="N12" s="54" t="s">
        <v>22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67"/>
      <c r="B13" s="68"/>
      <c r="C13" s="68"/>
      <c r="D13" s="68"/>
      <c r="E13" s="68"/>
      <c r="F13" s="9" t="s">
        <v>23</v>
      </c>
      <c r="G13" s="9" t="s">
        <v>24</v>
      </c>
      <c r="H13" s="68"/>
      <c r="I13" s="68"/>
      <c r="J13" s="68"/>
      <c r="K13" s="68"/>
      <c r="L13" s="68"/>
      <c r="M13" s="68"/>
      <c r="N13" s="70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11" t="str">
        <f>'1'!A14</f>
        <v>GESTIÓN ESTRATÉGICA DE CAPITAL HUMANO II</v>
      </c>
      <c r="B14" s="11" t="s">
        <v>43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24">
        <f>(75+82+87+71+78+90+71+92+76+82+76+85+88+76+90)/15</f>
        <v>81.266666666666666</v>
      </c>
      <c r="N14" s="34">
        <f>(8/15)*100%</f>
        <v>0.53333333333333333</v>
      </c>
      <c r="O14" s="19"/>
      <c r="P14" s="33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11" t="str">
        <f>'1'!A15</f>
        <v>GESTIÓN ESTRATÉGICA DE CAPITAL HUMANO II</v>
      </c>
      <c r="B15" s="11" t="s">
        <v>43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24">
        <f>(88+100+73+70+100+75+82+70+80+85+73+97+82+75+75+75+70+77+100)/19</f>
        <v>81.421052631578945</v>
      </c>
      <c r="N15" s="34">
        <f>(9/19)*100%</f>
        <v>0.47368421052631576</v>
      </c>
      <c r="O15" s="19"/>
      <c r="P15" s="33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1" t="str">
        <f>'1'!A16</f>
        <v>PLAN DE NEGOCIOS</v>
      </c>
      <c r="B16" s="11" t="s">
        <v>42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24">
        <f>(90+90+90+91+93+93+90+92+96+93+91+91+92+90+93+93+93+90+96+92+96+93+90+93+96+92+93+90+90+93+90)/31</f>
        <v>92.096774193548384</v>
      </c>
      <c r="N16" s="34">
        <f>(18/31)*100%</f>
        <v>0.58064516129032262</v>
      </c>
      <c r="O16" s="19"/>
      <c r="P16" s="33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1" t="str">
        <f>'1'!A17</f>
        <v>PLAN DE NEGOCIOS</v>
      </c>
      <c r="B17" s="11" t="s">
        <v>42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24">
        <f>(90+90+90)/3</f>
        <v>90</v>
      </c>
      <c r="N17" s="34">
        <f>(3/3)*100%</f>
        <v>1</v>
      </c>
      <c r="O17" s="19"/>
      <c r="P17" s="33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9"/>
      <c r="P18" s="33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33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33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33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33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33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33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33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33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33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>
        <f t="shared" ref="M28:N28" si="6">AVERAGE(M14:M27)</f>
        <v>86.196123372948506</v>
      </c>
      <c r="N28" s="18">
        <f t="shared" si="6"/>
        <v>0.64691567628749291</v>
      </c>
      <c r="O28" s="27"/>
      <c r="P28" s="33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3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0" customHeight="1">
      <c r="A30" s="61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7"/>
      <c r="P30" s="33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3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1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3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40" t="s">
        <v>28</v>
      </c>
      <c r="C33" s="62"/>
      <c r="D33" s="62"/>
      <c r="E33" s="27"/>
      <c r="F33" s="27"/>
      <c r="G33" s="63" t="s">
        <v>29</v>
      </c>
      <c r="H33" s="62"/>
      <c r="I33" s="62"/>
      <c r="J33" s="6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62.25" customHeight="1">
      <c r="A34" s="27"/>
      <c r="B34" s="42"/>
      <c r="C34" s="64"/>
      <c r="D34" s="64"/>
      <c r="E34" s="27"/>
      <c r="F34" s="27"/>
      <c r="G34" s="65"/>
      <c r="H34" s="64"/>
      <c r="I34" s="64"/>
      <c r="J34" s="6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>
      <c r="A35" s="66" t="s">
        <v>30</v>
      </c>
      <c r="B35" s="62"/>
      <c r="C35" s="32"/>
      <c r="D35" s="27"/>
      <c r="E35" s="66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45" customHeight="1">
      <c r="A37" s="27"/>
      <c r="B37" s="40" t="str">
        <f>B10</f>
        <v>L.C. GUILLERMO MORALES CADENA</v>
      </c>
      <c r="C37" s="60"/>
      <c r="D37" s="60"/>
      <c r="E37" s="27"/>
      <c r="F37" s="27"/>
      <c r="G37" s="40" t="str">
        <f>'2'!G37:J37</f>
        <v>L.C. MANUEL DE JESUS CANO BUSTAMANTE</v>
      </c>
      <c r="H37" s="60"/>
      <c r="I37" s="60"/>
      <c r="J37" s="6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/>
  </sheetViews>
  <sheetFormatPr baseColWidth="10" defaultColWidth="14.42578125" defaultRowHeight="15" customHeight="1"/>
  <cols>
    <col min="1" max="1" width="44.42578125" style="28" customWidth="1"/>
    <col min="2" max="2" width="4.7109375" style="28" customWidth="1"/>
    <col min="3" max="3" width="5.5703125" style="28" customWidth="1"/>
    <col min="4" max="4" width="21.85546875" style="28" customWidth="1"/>
    <col min="5" max="7" width="9.7109375" style="28" customWidth="1"/>
    <col min="8" max="12" width="7.5703125" style="28" customWidth="1"/>
    <col min="13" max="26" width="11.42578125" style="28" customWidth="1"/>
    <col min="27" max="16384" width="14.42578125" style="28"/>
  </cols>
  <sheetData>
    <row r="1" spans="1:26" ht="62.25" customHeight="1">
      <c r="A1" s="27"/>
      <c r="B1" s="57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9"/>
      <c r="B2" s="29"/>
      <c r="C2" s="29"/>
      <c r="D2" s="27"/>
      <c r="E2" s="29"/>
      <c r="F2" s="29"/>
      <c r="G2" s="29"/>
      <c r="H2" s="29"/>
      <c r="I2" s="29"/>
      <c r="J2" s="29"/>
      <c r="K2" s="29"/>
      <c r="L2" s="27"/>
      <c r="M2" s="27"/>
      <c r="N2" s="27"/>
      <c r="O2" s="27"/>
      <c r="P2" s="73"/>
      <c r="Q2" s="73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7"/>
      <c r="P3" s="73"/>
      <c r="Q3" s="73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73"/>
      <c r="Q4" s="73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7"/>
      <c r="P5" s="73"/>
      <c r="Q5" s="73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58" t="s">
        <v>3</v>
      </c>
      <c r="B6" s="62"/>
      <c r="C6" s="62"/>
      <c r="D6" s="62"/>
      <c r="E6" s="71" t="str">
        <f>'3'!E6:H6</f>
        <v>LICENCIATURA EN ADMINISTRACIÓN</v>
      </c>
      <c r="F6" s="64"/>
      <c r="G6" s="64"/>
      <c r="H6" s="64"/>
      <c r="I6" s="30"/>
      <c r="J6" s="30"/>
      <c r="K6" s="30"/>
      <c r="L6" s="30"/>
      <c r="M6" s="30"/>
      <c r="N6" s="30"/>
      <c r="O6" s="27"/>
      <c r="P6" s="73"/>
      <c r="Q6" s="73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7"/>
      <c r="N7" s="27"/>
      <c r="O7" s="27"/>
      <c r="P7" s="73"/>
      <c r="Q7" s="73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26" t="s">
        <v>4</v>
      </c>
      <c r="B8" s="65">
        <v>4</v>
      </c>
      <c r="C8" s="64"/>
      <c r="D8" s="6" t="s">
        <v>6</v>
      </c>
      <c r="E8" s="31">
        <f>'1'!E8</f>
        <v>4</v>
      </c>
      <c r="G8" s="26" t="s">
        <v>7</v>
      </c>
      <c r="H8" s="31">
        <f>'1'!H8</f>
        <v>2</v>
      </c>
      <c r="I8" s="58" t="s">
        <v>8</v>
      </c>
      <c r="J8" s="62"/>
      <c r="K8" s="62"/>
      <c r="L8" s="65" t="str">
        <f>'1'!L8</f>
        <v>SEP 23 - ENE 24</v>
      </c>
      <c r="M8" s="64"/>
      <c r="N8" s="64"/>
      <c r="O8" s="27"/>
      <c r="P8" s="73"/>
      <c r="Q8" s="73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73"/>
      <c r="Q9" s="73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6" t="s">
        <v>9</v>
      </c>
      <c r="B10" s="65" t="str">
        <f>'1'!B10</f>
        <v>L.C. GUILLERMO MORALES CADENA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27"/>
      <c r="N10" s="27"/>
      <c r="O10" s="27"/>
      <c r="P10" s="73"/>
      <c r="Q10" s="73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27"/>
      <c r="B11" s="32"/>
      <c r="C11" s="32"/>
      <c r="D11" s="27"/>
      <c r="E11" s="32"/>
      <c r="F11" s="32"/>
      <c r="G11" s="32"/>
      <c r="H11" s="32"/>
      <c r="I11" s="32"/>
      <c r="J11" s="32"/>
      <c r="K11" s="32"/>
      <c r="L11" s="27"/>
      <c r="M11" s="27"/>
      <c r="N11" s="27"/>
      <c r="O11" s="27"/>
      <c r="P11" s="73"/>
      <c r="Q11" s="73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46" t="s">
        <v>10</v>
      </c>
      <c r="B12" s="48" t="s">
        <v>11</v>
      </c>
      <c r="C12" s="48" t="s">
        <v>12</v>
      </c>
      <c r="D12" s="50" t="s">
        <v>13</v>
      </c>
      <c r="E12" s="50" t="s">
        <v>14</v>
      </c>
      <c r="F12" s="52" t="s">
        <v>15</v>
      </c>
      <c r="G12" s="69"/>
      <c r="H12" s="50" t="s">
        <v>16</v>
      </c>
      <c r="I12" s="50" t="s">
        <v>17</v>
      </c>
      <c r="J12" s="50" t="s">
        <v>18</v>
      </c>
      <c r="K12" s="50" t="s">
        <v>19</v>
      </c>
      <c r="L12" s="50" t="s">
        <v>20</v>
      </c>
      <c r="M12" s="50" t="s">
        <v>21</v>
      </c>
      <c r="N12" s="54" t="s">
        <v>22</v>
      </c>
      <c r="O12" s="27"/>
      <c r="P12" s="73"/>
      <c r="Q12" s="73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67"/>
      <c r="B13" s="68"/>
      <c r="C13" s="68"/>
      <c r="D13" s="68"/>
      <c r="E13" s="68"/>
      <c r="F13" s="9" t="s">
        <v>23</v>
      </c>
      <c r="G13" s="9" t="s">
        <v>24</v>
      </c>
      <c r="H13" s="68"/>
      <c r="I13" s="68"/>
      <c r="J13" s="68"/>
      <c r="K13" s="68"/>
      <c r="L13" s="68"/>
      <c r="M13" s="68"/>
      <c r="N13" s="70"/>
      <c r="O13" s="27"/>
      <c r="P13" s="73"/>
      <c r="Q13" s="73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11" t="str">
        <f>'1'!A14</f>
        <v>GESTIÓN ESTRATÉGICA DE CAPITAL HUMANO II</v>
      </c>
      <c r="B14" s="11" t="s">
        <v>45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24">
        <f>(93+73+95+95+90+75+93+90+73+90+90+95+90+93+95)/15</f>
        <v>88.666666666666671</v>
      </c>
      <c r="N14" s="13">
        <f>12/15</f>
        <v>0.8</v>
      </c>
      <c r="O14" s="19"/>
      <c r="P14" s="74"/>
      <c r="Q14" s="74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11" t="str">
        <f>'1'!A15</f>
        <v>GESTIÓN ESTRATÉGICA DE CAPITAL HUMANO II</v>
      </c>
      <c r="B15" s="11" t="s">
        <v>45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24">
        <f>(95+100+95+70+100+95+95+70+95+70+70+90+90+95+94+90+95+94+70)/19</f>
        <v>88.05263157894737</v>
      </c>
      <c r="N15" s="13">
        <f>14/19</f>
        <v>0.73684210526315785</v>
      </c>
      <c r="O15" s="19"/>
      <c r="P15" s="74"/>
      <c r="Q15" s="74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1" t="str">
        <f>'1'!A16</f>
        <v>PLAN DE NEGOCIOS</v>
      </c>
      <c r="B16" s="11" t="s">
        <v>43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24">
        <f>(92+92+92+92+95+95+92+94+98+95+92+92+94+92+95+95+95+92+98+94+98+95+92+95+98+94+95+92+92+95+92)/31</f>
        <v>94</v>
      </c>
      <c r="N16" s="13">
        <f>(18/31)</f>
        <v>0.58064516129032262</v>
      </c>
      <c r="O16" s="19"/>
      <c r="P16" s="74"/>
      <c r="Q16" s="74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1" t="str">
        <f>'1'!A17</f>
        <v>PLAN DE NEGOCIOS</v>
      </c>
      <c r="B17" s="11" t="s">
        <v>43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24">
        <f>(92+92+92)/3</f>
        <v>92</v>
      </c>
      <c r="N17" s="13">
        <f>3/3</f>
        <v>1</v>
      </c>
      <c r="O17" s="19"/>
      <c r="P17" s="74"/>
      <c r="Q17" s="74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9"/>
      <c r="P18" s="74"/>
      <c r="Q18" s="74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74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74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74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74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74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74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74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74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74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>
        <f t="shared" ref="M28:N28" si="6">AVERAGE(M14:M27)</f>
        <v>90.679824561403507</v>
      </c>
      <c r="N28" s="18">
        <f t="shared" si="6"/>
        <v>0.77937181663837007</v>
      </c>
      <c r="O28" s="27"/>
      <c r="P28" s="73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73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0" customHeight="1">
      <c r="A30" s="61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1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40" t="s">
        <v>28</v>
      </c>
      <c r="C33" s="62"/>
      <c r="D33" s="62"/>
      <c r="E33" s="27"/>
      <c r="F33" s="27"/>
      <c r="G33" s="63" t="s">
        <v>29</v>
      </c>
      <c r="H33" s="62"/>
      <c r="I33" s="62"/>
      <c r="J33" s="6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62.25" customHeight="1">
      <c r="A34" s="27"/>
      <c r="B34" s="42"/>
      <c r="C34" s="64"/>
      <c r="D34" s="64"/>
      <c r="E34" s="27"/>
      <c r="F34" s="27"/>
      <c r="G34" s="65"/>
      <c r="H34" s="64"/>
      <c r="I34" s="64"/>
      <c r="J34" s="6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>
      <c r="A35" s="66" t="s">
        <v>30</v>
      </c>
      <c r="B35" s="62"/>
      <c r="C35" s="32"/>
      <c r="D35" s="27"/>
      <c r="E35" s="66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45" customHeight="1">
      <c r="A37" s="27"/>
      <c r="B37" s="40" t="str">
        <f>B10</f>
        <v>L.C. GUILLERMO MORALES CADENA</v>
      </c>
      <c r="C37" s="60"/>
      <c r="D37" s="60"/>
      <c r="E37" s="27"/>
      <c r="F37" s="27"/>
      <c r="G37" s="40" t="str">
        <f>'3'!G37:J37</f>
        <v>L.C. MANUEL DE JESUS CANO BUSTAMANTE</v>
      </c>
      <c r="H37" s="60"/>
      <c r="I37" s="60"/>
      <c r="J37" s="6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57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1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1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8" t="s">
        <v>3</v>
      </c>
      <c r="B6" s="39"/>
      <c r="C6" s="39"/>
      <c r="D6" s="39"/>
      <c r="E6" s="59"/>
      <c r="F6" s="43"/>
      <c r="G6" s="43"/>
      <c r="H6" s="4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4" t="s">
        <v>31</v>
      </c>
      <c r="C8" s="43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56" t="s">
        <v>8</v>
      </c>
      <c r="J8" s="39"/>
      <c r="K8" s="39"/>
      <c r="L8" s="44" t="str">
        <f>'1'!L8</f>
        <v>SEP 23 - ENE 24</v>
      </c>
      <c r="M8" s="43"/>
      <c r="N8" s="4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4" t="str">
        <f>'1'!B10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6" t="s">
        <v>10</v>
      </c>
      <c r="B12" s="48" t="s">
        <v>11</v>
      </c>
      <c r="C12" s="48" t="s">
        <v>12</v>
      </c>
      <c r="D12" s="50" t="s">
        <v>13</v>
      </c>
      <c r="E12" s="50" t="s">
        <v>14</v>
      </c>
      <c r="F12" s="52" t="s">
        <v>15</v>
      </c>
      <c r="G12" s="53"/>
      <c r="H12" s="50" t="s">
        <v>16</v>
      </c>
      <c r="I12" s="50" t="s">
        <v>17</v>
      </c>
      <c r="J12" s="50" t="s">
        <v>18</v>
      </c>
      <c r="K12" s="50" t="s">
        <v>19</v>
      </c>
      <c r="L12" s="50" t="s">
        <v>20</v>
      </c>
      <c r="M12" s="50" t="s">
        <v>21</v>
      </c>
      <c r="N12" s="5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7"/>
      <c r="B13" s="49"/>
      <c r="C13" s="49"/>
      <c r="D13" s="49"/>
      <c r="E13" s="49"/>
      <c r="F13" s="9" t="s">
        <v>23</v>
      </c>
      <c r="G13" s="9" t="s">
        <v>24</v>
      </c>
      <c r="H13" s="49"/>
      <c r="I13" s="49"/>
      <c r="J13" s="49"/>
      <c r="K13" s="49"/>
      <c r="L13" s="49"/>
      <c r="M13" s="49"/>
      <c r="N13" s="5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53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53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8" t="s">
        <v>27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39"/>
      <c r="D33" s="39"/>
      <c r="E33" s="1"/>
      <c r="F33" s="1"/>
      <c r="G33" s="41" t="s">
        <v>29</v>
      </c>
      <c r="H33" s="39"/>
      <c r="I33" s="39"/>
      <c r="J33" s="3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2"/>
      <c r="C34" s="43"/>
      <c r="D34" s="43"/>
      <c r="E34" s="1"/>
      <c r="F34" s="1"/>
      <c r="G34" s="44"/>
      <c r="H34" s="43"/>
      <c r="I34" s="43"/>
      <c r="J34" s="4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30</v>
      </c>
      <c r="B35" s="39"/>
      <c r="C35" s="8"/>
      <c r="D35" s="1"/>
      <c r="E35" s="45"/>
      <c r="F35" s="39"/>
      <c r="G35" s="39"/>
      <c r="H35" s="3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72" t="str">
        <f>B10</f>
        <v>L.C. GUILLERMO MORALES CADENA</v>
      </c>
      <c r="C37" s="39"/>
      <c r="D37" s="39"/>
      <c r="E37" s="20"/>
      <c r="F37" s="20"/>
      <c r="G37" s="72"/>
      <c r="H37" s="39"/>
      <c r="I37" s="39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GMC</cp:lastModifiedBy>
  <cp:lastPrinted>2023-10-03T15:49:10Z</cp:lastPrinted>
  <dcterms:created xsi:type="dcterms:W3CDTF">2023-10-03T15:08:31Z</dcterms:created>
  <dcterms:modified xsi:type="dcterms:W3CDTF">2023-12-27T06:08:12Z</dcterms:modified>
</cp:coreProperties>
</file>