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ARCIAL Y FINAL\"/>
    </mc:Choice>
  </mc:AlternateContent>
  <xr:revisionPtr revIDLastSave="0" documentId="13_ncr:1_{EEF2EA56-A66F-4A9D-A8ED-AD2928EBE4B2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Final" sheetId="5" r:id="rId5"/>
  </sheets>
  <calcPr calcId="181029"/>
</workbook>
</file>

<file path=xl/calcChain.xml><?xml version="1.0" encoding="utf-8"?>
<calcChain xmlns="http://schemas.openxmlformats.org/spreadsheetml/2006/main">
  <c r="E6" i="5" l="1"/>
  <c r="G37" i="5"/>
  <c r="N14" i="5"/>
  <c r="N15" i="5"/>
  <c r="N16" i="5"/>
  <c r="N17" i="5"/>
  <c r="M17" i="5"/>
  <c r="M16" i="5"/>
  <c r="M15" i="5"/>
  <c r="M14" i="5"/>
  <c r="F15" i="5" l="1"/>
  <c r="F16" i="5"/>
  <c r="F17" i="5"/>
  <c r="F14" i="5"/>
  <c r="E14" i="5"/>
  <c r="E6" i="4"/>
  <c r="G37" i="4"/>
  <c r="N14" i="4"/>
  <c r="N15" i="4"/>
  <c r="N17" i="4"/>
  <c r="N16" i="4"/>
  <c r="M16" i="4"/>
  <c r="M15" i="4"/>
  <c r="M14" i="4"/>
  <c r="M17" i="4"/>
  <c r="F15" i="4"/>
  <c r="F16" i="4"/>
  <c r="F17" i="4"/>
  <c r="F14" i="4"/>
  <c r="E6" i="3" l="1"/>
  <c r="E6" i="2"/>
  <c r="N15" i="3" l="1"/>
  <c r="N16" i="3"/>
  <c r="N14" i="3"/>
  <c r="N17" i="3"/>
  <c r="M17" i="3"/>
  <c r="M16" i="3"/>
  <c r="G37" i="3"/>
  <c r="G37" i="2"/>
  <c r="M15" i="3"/>
  <c r="M14" i="3"/>
  <c r="F15" i="3"/>
  <c r="F16" i="3"/>
  <c r="F17" i="3"/>
  <c r="F14" i="3"/>
  <c r="F15" i="2"/>
  <c r="F16" i="2"/>
  <c r="F17" i="2"/>
  <c r="F14" i="2"/>
  <c r="N15" i="1" l="1"/>
  <c r="M15" i="1"/>
  <c r="M17" i="1" l="1"/>
  <c r="M16" i="1"/>
  <c r="M14" i="1"/>
  <c r="N16" i="1"/>
  <c r="N14" i="1"/>
  <c r="N17" i="1"/>
  <c r="M28" i="1" l="1"/>
  <c r="N28" i="5"/>
  <c r="M28" i="5"/>
  <c r="K28" i="5"/>
  <c r="G28" i="5"/>
  <c r="F2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L15" i="4"/>
  <c r="H15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17" i="3"/>
  <c r="E17" i="3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E17" i="2"/>
  <c r="L17" i="2" s="1"/>
  <c r="D17" i="2"/>
  <c r="C17" i="2"/>
  <c r="A17" i="2"/>
  <c r="E16" i="2"/>
  <c r="L16" i="2" s="1"/>
  <c r="D16" i="2"/>
  <c r="C16" i="2"/>
  <c r="A16" i="2"/>
  <c r="E15" i="2"/>
  <c r="H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6" i="2" l="1"/>
  <c r="J16" i="2" s="1"/>
  <c r="H15" i="5"/>
  <c r="I15" i="5"/>
  <c r="J15" i="5" s="1"/>
  <c r="H28" i="1"/>
  <c r="E28" i="2"/>
  <c r="H28" i="2" s="1"/>
  <c r="H17" i="5"/>
  <c r="H17" i="2"/>
  <c r="H17" i="4"/>
  <c r="I17" i="5"/>
  <c r="J17" i="5" s="1"/>
  <c r="I17" i="2"/>
  <c r="J17" i="2" s="1"/>
  <c r="L17" i="4"/>
  <c r="I16" i="5"/>
  <c r="J16" i="5" s="1"/>
  <c r="H16" i="2"/>
  <c r="H16" i="4"/>
  <c r="H16" i="5"/>
  <c r="I15" i="2"/>
  <c r="J15" i="2" s="1"/>
  <c r="E28" i="5"/>
  <c r="I28" i="5" s="1"/>
  <c r="J28" i="5" s="1"/>
  <c r="I14" i="2"/>
  <c r="J14" i="2" s="1"/>
  <c r="H14" i="4"/>
  <c r="L28" i="1"/>
  <c r="I15" i="3"/>
  <c r="J15" i="3" s="1"/>
  <c r="H15" i="3"/>
  <c r="I17" i="3"/>
  <c r="J17" i="3" s="1"/>
  <c r="H17" i="3"/>
  <c r="L16" i="4"/>
  <c r="I28" i="1"/>
  <c r="J28" i="1" s="1"/>
  <c r="I14" i="3"/>
  <c r="J14" i="3" s="1"/>
  <c r="E28" i="3"/>
  <c r="H14" i="3"/>
  <c r="I16" i="3"/>
  <c r="J16" i="3" s="1"/>
  <c r="H16" i="3"/>
  <c r="I14" i="4"/>
  <c r="J14" i="4" s="1"/>
  <c r="E28" i="4"/>
  <c r="L14" i="2"/>
  <c r="L15" i="2"/>
  <c r="H14" i="2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<sst xmlns="http://schemas.openxmlformats.org/spreadsheetml/2006/main" count="194" uniqueCount="46">
  <si>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</si>
  <si>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</si>
  <si>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</si>
  <si>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</si>
  <si>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</si>
  <si>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</si>
  <si>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</si>
  <si>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</si>
  <si>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</si>
  <si>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</si>
  <si>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</si>
  <si>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</si>
  <si>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</si>
  <si>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</si>
  <si>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</si>
  <si>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</si>
  <si>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</si>
  <si>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</si>
  <si>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</si>
  <si>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</si>
  <si>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</si>
  <si>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</si>
  <si>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</si>
  <si>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</si>
  <si>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</si>
  <si>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</si>
  <si>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</si>
  <si>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</si>
  <si>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</si>
  <si>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</si>
  <si>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</si>
  <si>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</si>
  <si>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</si>
  <si>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</si>
  <si>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505 B</t>
  </si>
  <si>
    <t>505 C</t>
  </si>
  <si>
    <t>705 A</t>
  </si>
  <si>
    <t>705 B</t>
  </si>
  <si>
    <t>LADM</t>
  </si>
  <si>
    <t>L.C. GUILLERMO MORALES CADENA</t>
  </si>
  <si>
    <t>LICENCIATURA EN ADMINISTRACIÓN</t>
  </si>
  <si>
    <t>L.C. MANUEL DE JESUS CANO BUSTAMANTE</t>
  </si>
  <si>
    <t>II</t>
  </si>
  <si>
    <t>III</t>
  </si>
  <si>
    <t>SEP 23 - ENE 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</si>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</sst>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4" fillId="0" borderId="8" xfId="0" applyNumberFormat="1" applyFont="1" applyBorder="1"/>
    <xf numFmtId="3" fontId="4" fillId="0" borderId="10" xfId="0" applyNumberFormat="1" applyFont="1" applyBorder="1"/>
    <xf numFmtId="3" fontId="1" fillId="0" borderId="9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1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14" sqref="A14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26" width="11.42578125" customWidth="1"/>
  </cols>
  <sheetData>
    <row r="1" spans="1:26" ht="62.25" customHeight="1">
      <c r="A1" s="1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9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0" t="s">
        <v>3</v>
      </c>
      <c r="B6" s="38"/>
      <c r="C6" s="38"/>
      <c r="D6" s="38"/>
      <c r="E6" s="41" t="s">
        <v>40</v>
      </c>
      <c r="F6" s="42"/>
      <c r="G6" s="42"/>
      <c r="H6" s="42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3" t="s">
        <v>5</v>
      </c>
      <c r="C8" s="42"/>
      <c r="D8" s="6" t="s">
        <v>6</v>
      </c>
      <c r="E8" s="7">
        <v>4</v>
      </c>
      <c r="F8" s="1"/>
      <c r="G8" s="4" t="s">
        <v>7</v>
      </c>
      <c r="H8" s="7">
        <v>2</v>
      </c>
      <c r="I8" s="51" t="s">
        <v>8</v>
      </c>
      <c r="J8" s="38"/>
      <c r="K8" s="38"/>
      <c r="L8" s="44" t="s">
        <v>44</v>
      </c>
      <c r="M8" s="42"/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">
        <v>39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52" t="s">
        <v>10</v>
      </c>
      <c r="B12" s="54" t="s">
        <v>11</v>
      </c>
      <c r="C12" s="54" t="s">
        <v>12</v>
      </c>
      <c r="D12" s="47" t="s">
        <v>13</v>
      </c>
      <c r="E12" s="47" t="s">
        <v>14</v>
      </c>
      <c r="F12" s="45" t="s">
        <v>15</v>
      </c>
      <c r="G12" s="46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4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3"/>
      <c r="B13" s="48"/>
      <c r="C13" s="48"/>
      <c r="D13" s="48"/>
      <c r="E13" s="48"/>
      <c r="F13" s="9" t="s">
        <v>23</v>
      </c>
      <c r="G13" s="9" t="s">
        <v>24</v>
      </c>
      <c r="H13" s="48"/>
      <c r="I13" s="48"/>
      <c r="J13" s="48"/>
      <c r="K13" s="48"/>
      <c r="L13" s="48"/>
      <c r="M13" s="48"/>
      <c r="N13" s="5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32</v>
      </c>
      <c r="B14" s="11" t="s">
        <v>22</v>
      </c>
      <c r="C14" s="11" t="s">
        <v>34</v>
      </c>
      <c r="D14" s="11" t="s">
        <v>38</v>
      </c>
      <c r="E14" s="11">
        <v>15</v>
      </c>
      <c r="F14" s="11">
        <v>15</v>
      </c>
      <c r="G14" s="11"/>
      <c r="H14" s="21">
        <f t="shared" ref="H14:H17" si="0">F14/E14</f>
        <v>1</v>
      </c>
      <c r="I14" s="11">
        <f t="shared" ref="I14:I28" si="1">(E14-SUM(F14:G14))-K14</f>
        <v>0</v>
      </c>
      <c r="J14" s="21">
        <f t="shared" ref="J14:J28" si="2">I14/E14</f>
        <v>0</v>
      </c>
      <c r="K14" s="11"/>
      <c r="L14" s="12">
        <f t="shared" ref="L14:L28" si="3">K14/E14</f>
        <v>0</v>
      </c>
      <c r="M14" s="23">
        <f>(98+82+87+99+98+87+92+99+81+96+95+87+96+99+99)/15</f>
        <v>93</v>
      </c>
      <c r="N14" s="13">
        <f>(9/15)*1</f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35</v>
      </c>
      <c r="D15" s="11" t="s">
        <v>38</v>
      </c>
      <c r="E15" s="11">
        <v>19</v>
      </c>
      <c r="F15" s="11">
        <v>19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(83+99+83+70+87+82+83+85+84+89+77+76+82+78+78+89+98+90+84)/19</f>
        <v>84.05263157894737</v>
      </c>
      <c r="N15" s="13">
        <f>(9/19)*1</f>
        <v>0.47368421052631576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33</v>
      </c>
      <c r="B16" s="11" t="s">
        <v>22</v>
      </c>
      <c r="C16" s="11" t="s">
        <v>36</v>
      </c>
      <c r="D16" s="11" t="s">
        <v>38</v>
      </c>
      <c r="E16" s="11">
        <v>31</v>
      </c>
      <c r="F16" s="11">
        <v>31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4">
        <f>(98+93+84+86+98+96+91+95+70+93+95+83+95+93+73+96+94+89+93+82+91+90+89+70+83+95+92+98+94+82+80)/31</f>
        <v>89.064516129032256</v>
      </c>
      <c r="N16" s="13">
        <f>(21/31)*1</f>
        <v>0.67741935483870963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33</v>
      </c>
      <c r="B17" s="11" t="s">
        <v>22</v>
      </c>
      <c r="C17" s="11" t="s">
        <v>37</v>
      </c>
      <c r="D17" s="11" t="s">
        <v>38</v>
      </c>
      <c r="E17" s="11">
        <v>3</v>
      </c>
      <c r="F17" s="11">
        <v>3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4">
        <f>(95+75+93)/3</f>
        <v>87.666666666666671</v>
      </c>
      <c r="N17" s="13">
        <f>(2/3)*1</f>
        <v>0.66666666666666663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1"/>
      <c r="C18" s="11"/>
      <c r="D18" s="11"/>
      <c r="E18" s="11"/>
      <c r="F18" s="11"/>
      <c r="G18" s="11"/>
      <c r="H18" s="21"/>
      <c r="I18" s="11">
        <f t="shared" si="1"/>
        <v>0</v>
      </c>
      <c r="J18" s="21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>
        <f t="shared" si="1"/>
        <v>0</v>
      </c>
      <c r="J19" s="21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>
        <f t="shared" si="1"/>
        <v>0</v>
      </c>
      <c r="J20" s="21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>
        <f t="shared" si="1"/>
        <v>0</v>
      </c>
      <c r="J21" s="21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>
        <f t="shared" si="1"/>
        <v>0</v>
      </c>
      <c r="J22" s="21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>
        <f t="shared" si="1"/>
        <v>0</v>
      </c>
      <c r="J23" s="21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>
        <f t="shared" si="1"/>
        <v>0</v>
      </c>
      <c r="J24" s="21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>
        <f t="shared" si="1"/>
        <v>0</v>
      </c>
      <c r="J25" s="21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>
        <f t="shared" si="1"/>
        <v>0</v>
      </c>
      <c r="J26" s="21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>
        <f t="shared" si="1"/>
        <v>0</v>
      </c>
      <c r="J27" s="21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68</v>
      </c>
      <c r="G28" s="16">
        <f t="shared" si="4"/>
        <v>0</v>
      </c>
      <c r="H28" s="22">
        <f>SUM(F28:G28)/E28</f>
        <v>1</v>
      </c>
      <c r="I28" s="16">
        <f t="shared" si="1"/>
        <v>0</v>
      </c>
      <c r="J28" s="22">
        <f t="shared" si="2"/>
        <v>0</v>
      </c>
      <c r="K28" s="16">
        <f>SUM(K14:K27)</f>
        <v>0</v>
      </c>
      <c r="L28" s="17">
        <f t="shared" si="3"/>
        <v>0</v>
      </c>
      <c r="M28" s="25">
        <f t="shared" ref="M28:N28" si="5">AVERAGE(M14:M27)</f>
        <v>88.445953593661571</v>
      </c>
      <c r="N28" s="18">
        <f t="shared" si="5"/>
        <v>0.60444255800792301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9" t="s">
        <v>28</v>
      </c>
      <c r="C33" s="38"/>
      <c r="D33" s="38"/>
      <c r="E33" s="1"/>
      <c r="F33" s="1"/>
      <c r="G33" s="39" t="s">
        <v>29</v>
      </c>
      <c r="H33" s="38"/>
      <c r="I33" s="38"/>
      <c r="J33" s="3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60"/>
      <c r="C34" s="42"/>
      <c r="D34" s="42"/>
      <c r="E34" s="1"/>
      <c r="F34" s="1"/>
      <c r="G34" s="43"/>
      <c r="H34" s="42"/>
      <c r="I34" s="42"/>
      <c r="J34" s="4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61" t="s">
        <v>30</v>
      </c>
      <c r="B35" s="38"/>
      <c r="C35" s="8"/>
      <c r="D35" s="1"/>
      <c r="E35" s="61"/>
      <c r="F35" s="38"/>
      <c r="G35" s="38"/>
      <c r="H35" s="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5" t="str">
        <f>B10</f>
        <v>L.C. GUILLERMO MORALES CADENA</v>
      </c>
      <c r="C37" s="56"/>
      <c r="D37" s="56"/>
      <c r="E37" s="20"/>
      <c r="F37" s="20"/>
      <c r="G37" s="57" t="s">
        <v>41</v>
      </c>
      <c r="H37" s="56"/>
      <c r="I37" s="56"/>
      <c r="J37" s="5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B37" sqref="B37:D37"/>
    </sheetView>
  </sheetViews>
  <sheetFormatPr baseColWidth="10" defaultColWidth="14.42578125" defaultRowHeight="15" customHeight="1"/>
  <cols>
    <col min="1" max="1" width="38.5703125" style="28" customWidth="1"/>
    <col min="2" max="2" width="4.7109375" style="28" customWidth="1"/>
    <col min="3" max="3" width="5.5703125" style="28" customWidth="1"/>
    <col min="4" max="4" width="22.5703125" style="28" customWidth="1"/>
    <col min="5" max="5" width="12.140625" style="28" customWidth="1"/>
    <col min="6" max="12" width="7.5703125" style="28" customWidth="1"/>
    <col min="13" max="26" width="11.42578125" style="28" customWidth="1"/>
    <col min="27" max="16384" width="14.42578125" style="28"/>
  </cols>
  <sheetData>
    <row r="1" spans="1:26" ht="62.25" customHeight="1">
      <c r="A1" s="27"/>
      <c r="B1" s="37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9"/>
      <c r="B2" s="29"/>
      <c r="C2" s="29"/>
      <c r="D2" s="27"/>
      <c r="E2" s="29"/>
      <c r="F2" s="29"/>
      <c r="G2" s="29"/>
      <c r="H2" s="29"/>
      <c r="I2" s="29"/>
      <c r="J2" s="29"/>
      <c r="K2" s="29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40" t="s">
        <v>3</v>
      </c>
      <c r="B6" s="62"/>
      <c r="C6" s="62"/>
      <c r="D6" s="62"/>
      <c r="E6" s="64" t="str">
        <f>'1'!E6:H6</f>
        <v>LICENCIATURA EN ADMINISTRACIÓN</v>
      </c>
      <c r="F6" s="65"/>
      <c r="G6" s="65"/>
      <c r="H6" s="65"/>
      <c r="I6" s="30"/>
      <c r="J6" s="30"/>
      <c r="K6" s="30"/>
      <c r="L6" s="30"/>
      <c r="M6" s="30"/>
      <c r="N6" s="30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26" t="s">
        <v>4</v>
      </c>
      <c r="B8" s="66">
        <v>2</v>
      </c>
      <c r="C8" s="65"/>
      <c r="D8" s="6" t="s">
        <v>6</v>
      </c>
      <c r="E8" s="31">
        <f>'1'!E8</f>
        <v>4</v>
      </c>
      <c r="G8" s="26" t="s">
        <v>7</v>
      </c>
      <c r="H8" s="31">
        <f>'1'!H8</f>
        <v>2</v>
      </c>
      <c r="I8" s="40" t="s">
        <v>8</v>
      </c>
      <c r="J8" s="62"/>
      <c r="K8" s="62"/>
      <c r="L8" s="66" t="str">
        <f>'1'!L8</f>
        <v>SEP 23 - ENE 24</v>
      </c>
      <c r="M8" s="65"/>
      <c r="N8" s="6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6" t="s">
        <v>9</v>
      </c>
      <c r="B10" s="66" t="str">
        <f>'1'!B10</f>
        <v>L.C. GUILLERMO MORALES CADENA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27"/>
      <c r="B11" s="32"/>
      <c r="C11" s="32"/>
      <c r="D11" s="27"/>
      <c r="E11" s="32"/>
      <c r="F11" s="32"/>
      <c r="G11" s="32"/>
      <c r="H11" s="32"/>
      <c r="I11" s="32"/>
      <c r="J11" s="32"/>
      <c r="K11" s="3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52" t="s">
        <v>10</v>
      </c>
      <c r="B12" s="54" t="s">
        <v>11</v>
      </c>
      <c r="C12" s="54" t="s">
        <v>12</v>
      </c>
      <c r="D12" s="47" t="s">
        <v>13</v>
      </c>
      <c r="E12" s="47" t="s">
        <v>14</v>
      </c>
      <c r="F12" s="45" t="s">
        <v>15</v>
      </c>
      <c r="G12" s="67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49" t="s">
        <v>22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70"/>
      <c r="B13" s="68"/>
      <c r="C13" s="68"/>
      <c r="D13" s="68"/>
      <c r="E13" s="68"/>
      <c r="F13" s="9" t="s">
        <v>23</v>
      </c>
      <c r="G13" s="9" t="s">
        <v>24</v>
      </c>
      <c r="H13" s="68"/>
      <c r="I13" s="68"/>
      <c r="J13" s="68"/>
      <c r="K13" s="68"/>
      <c r="L13" s="68"/>
      <c r="M13" s="68"/>
      <c r="N13" s="6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11" t="str">
        <f>'1'!A14</f>
        <v>GESTIÓN ESTRATÉGICA DE CAPITAL HUMANO II</v>
      </c>
      <c r="B14" s="11" t="s">
        <v>42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/>
      <c r="N14" s="1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11" t="str">
        <f>'1'!A15</f>
        <v>GESTIÓN ESTRATÉGICA DE CAPITAL HUMANO II</v>
      </c>
      <c r="B15" s="11" t="s">
        <v>42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11"/>
      <c r="N15" s="13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1" t="str">
        <f>'1'!A16</f>
        <v>PLAN DE NEGOCIOS</v>
      </c>
      <c r="B16" s="11" t="s">
        <v>42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1"/>
      <c r="N16" s="13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1" t="str">
        <f>'1'!A17</f>
        <v>PLAN DE NEGOCIOS</v>
      </c>
      <c r="B17" s="11" t="s">
        <v>42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1"/>
      <c r="N17" s="13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 t="e">
        <f t="shared" ref="M28:N28" si="6">AVERAGE(M14:M27)</f>
        <v>#DIV/0!</v>
      </c>
      <c r="N28" s="18" t="e">
        <f t="shared" si="6"/>
        <v>#DIV/0!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0" customHeight="1">
      <c r="A30" s="72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1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59" t="s">
        <v>28</v>
      </c>
      <c r="C33" s="62"/>
      <c r="D33" s="62"/>
      <c r="E33" s="27"/>
      <c r="F33" s="27"/>
      <c r="G33" s="63" t="s">
        <v>29</v>
      </c>
      <c r="H33" s="62"/>
      <c r="I33" s="62"/>
      <c r="J33" s="6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62.25" customHeight="1">
      <c r="A34" s="27"/>
      <c r="B34" s="60"/>
      <c r="C34" s="65"/>
      <c r="D34" s="65"/>
      <c r="E34" s="27"/>
      <c r="F34" s="27"/>
      <c r="G34" s="66"/>
      <c r="H34" s="65"/>
      <c r="I34" s="65"/>
      <c r="J34" s="6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>
      <c r="A35" s="73" t="s">
        <v>30</v>
      </c>
      <c r="B35" s="62"/>
      <c r="C35" s="32"/>
      <c r="D35" s="27"/>
      <c r="E35" s="73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45" customHeight="1">
      <c r="A37" s="27"/>
      <c r="B37" s="59" t="str">
        <f>B10</f>
        <v>L.C. GUILLERMO MORALES CADENA</v>
      </c>
      <c r="C37" s="71"/>
      <c r="D37" s="71"/>
      <c r="E37" s="27"/>
      <c r="F37" s="27"/>
      <c r="G37" s="59" t="str">
        <f>'1'!G37:J37</f>
        <v>L.C. MANUEL DE JESUS CANO BUSTAMANTE</v>
      </c>
      <c r="H37" s="71"/>
      <c r="I37" s="71"/>
      <c r="J37" s="71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G37" sqref="G37:J37"/>
    </sheetView>
  </sheetViews>
  <sheetFormatPr baseColWidth="10" defaultColWidth="14.42578125" defaultRowHeight="15" customHeight="1"/>
  <cols>
    <col min="1" max="1" width="46.5703125" style="28" customWidth="1"/>
    <col min="2" max="2" width="4.7109375" style="28" customWidth="1"/>
    <col min="3" max="3" width="5.5703125" style="28" customWidth="1"/>
    <col min="4" max="4" width="22.5703125" style="28" customWidth="1"/>
    <col min="5" max="5" width="12.5703125" style="28" customWidth="1"/>
    <col min="6" max="6" width="8.42578125" style="28" customWidth="1"/>
    <col min="7" max="7" width="8.140625" style="28" customWidth="1"/>
    <col min="8" max="8" width="8.28515625" style="28" customWidth="1"/>
    <col min="9" max="12" width="7.5703125" style="28" customWidth="1"/>
    <col min="13" max="26" width="11.42578125" style="28" customWidth="1"/>
    <col min="27" max="16384" width="14.42578125" style="28"/>
  </cols>
  <sheetData>
    <row r="1" spans="1:26" ht="62.25" customHeight="1">
      <c r="A1" s="27"/>
      <c r="B1" s="37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9"/>
      <c r="B2" s="29"/>
      <c r="C2" s="29"/>
      <c r="D2" s="27"/>
      <c r="E2" s="29"/>
      <c r="F2" s="29"/>
      <c r="G2" s="29"/>
      <c r="H2" s="29"/>
      <c r="I2" s="29"/>
      <c r="J2" s="29"/>
      <c r="K2" s="29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40" t="s">
        <v>3</v>
      </c>
      <c r="B6" s="62"/>
      <c r="C6" s="62"/>
      <c r="D6" s="62"/>
      <c r="E6" s="64" t="str">
        <f>'2'!E6:H6</f>
        <v>LICENCIATURA EN ADMINISTRACIÓN</v>
      </c>
      <c r="F6" s="65"/>
      <c r="G6" s="65"/>
      <c r="H6" s="65"/>
      <c r="I6" s="30"/>
      <c r="J6" s="30"/>
      <c r="K6" s="30"/>
      <c r="L6" s="30"/>
      <c r="M6" s="30"/>
      <c r="N6" s="30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26" t="s">
        <v>4</v>
      </c>
      <c r="B8" s="66">
        <v>3</v>
      </c>
      <c r="C8" s="65"/>
      <c r="D8" s="6" t="s">
        <v>6</v>
      </c>
      <c r="E8" s="31">
        <f>'1'!E8</f>
        <v>4</v>
      </c>
      <c r="G8" s="26" t="s">
        <v>7</v>
      </c>
      <c r="H8" s="31">
        <f>'1'!H8</f>
        <v>2</v>
      </c>
      <c r="I8" s="40" t="s">
        <v>8</v>
      </c>
      <c r="J8" s="62"/>
      <c r="K8" s="62"/>
      <c r="L8" s="66" t="str">
        <f>'1'!L8</f>
        <v>SEP 23 - ENE 24</v>
      </c>
      <c r="M8" s="65"/>
      <c r="N8" s="6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6" t="s">
        <v>9</v>
      </c>
      <c r="B10" s="66" t="str">
        <f>'1'!B10</f>
        <v>L.C. GUILLERMO MORALES CADENA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27"/>
      <c r="B11" s="32"/>
      <c r="C11" s="32"/>
      <c r="D11" s="27"/>
      <c r="E11" s="32"/>
      <c r="F11" s="32"/>
      <c r="G11" s="32"/>
      <c r="H11" s="32"/>
      <c r="I11" s="32"/>
      <c r="J11" s="32"/>
      <c r="K11" s="3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52" t="s">
        <v>10</v>
      </c>
      <c r="B12" s="54" t="s">
        <v>11</v>
      </c>
      <c r="C12" s="54" t="s">
        <v>12</v>
      </c>
      <c r="D12" s="47" t="s">
        <v>13</v>
      </c>
      <c r="E12" s="47" t="s">
        <v>14</v>
      </c>
      <c r="F12" s="45" t="s">
        <v>15</v>
      </c>
      <c r="G12" s="67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49" t="s">
        <v>22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70"/>
      <c r="B13" s="68"/>
      <c r="C13" s="68"/>
      <c r="D13" s="68"/>
      <c r="E13" s="68"/>
      <c r="F13" s="9" t="s">
        <v>23</v>
      </c>
      <c r="G13" s="9" t="s">
        <v>24</v>
      </c>
      <c r="H13" s="68"/>
      <c r="I13" s="68"/>
      <c r="J13" s="68"/>
      <c r="K13" s="68"/>
      <c r="L13" s="68"/>
      <c r="M13" s="68"/>
      <c r="N13" s="6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11" t="str">
        <f>'1'!A14</f>
        <v>GESTIÓN ESTRATÉGICA DE CAPITAL HUMANO II</v>
      </c>
      <c r="B14" s="11" t="s">
        <v>43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24">
        <f>(75+82+87+71+78+90+71+92+76+82+76+85+88+76+90)/15</f>
        <v>81.266666666666666</v>
      </c>
      <c r="N14" s="34">
        <f>(8/15)*100%</f>
        <v>0.53333333333333333</v>
      </c>
      <c r="O14" s="19"/>
      <c r="P14" s="33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11" t="str">
        <f>'1'!A15</f>
        <v>GESTIÓN ESTRATÉGICA DE CAPITAL HUMANO II</v>
      </c>
      <c r="B15" s="11" t="s">
        <v>43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24">
        <f>(88+100+73+70+100+75+82+70+80+85+73+97+82+75+75+75+70+77+100)/19</f>
        <v>81.421052631578945</v>
      </c>
      <c r="N15" s="34">
        <f>(9/19)*100%</f>
        <v>0.47368421052631576</v>
      </c>
      <c r="O15" s="19"/>
      <c r="P15" s="33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1" t="str">
        <f>'1'!A16</f>
        <v>PLAN DE NEGOCIOS</v>
      </c>
      <c r="B16" s="11" t="s">
        <v>42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24">
        <f>(90+90+90+91+93+93+90+92+96+93+91+91+92+90+93+93+93+90+96+92+96+93+90+93+96+92+93+90+90+93+90)/31</f>
        <v>92.096774193548384</v>
      </c>
      <c r="N16" s="34">
        <f>(18/31)*100%</f>
        <v>0.58064516129032262</v>
      </c>
      <c r="O16" s="19"/>
      <c r="P16" s="33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1" t="str">
        <f>'1'!A17</f>
        <v>PLAN DE NEGOCIOS</v>
      </c>
      <c r="B17" s="11" t="s">
        <v>42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24">
        <f>(90+90+90)/3</f>
        <v>90</v>
      </c>
      <c r="N17" s="34">
        <f>(3/3)*100%</f>
        <v>1</v>
      </c>
      <c r="O17" s="19"/>
      <c r="P17" s="33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9"/>
      <c r="P18" s="33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33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33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33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33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33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33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33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33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33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>
        <f t="shared" ref="M28:N28" si="6">AVERAGE(M14:M27)</f>
        <v>86.196123372948506</v>
      </c>
      <c r="N28" s="18">
        <f t="shared" si="6"/>
        <v>0.64691567628749291</v>
      </c>
      <c r="O28" s="27"/>
      <c r="P28" s="33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3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0" customHeight="1">
      <c r="A30" s="72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7"/>
      <c r="P30" s="33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3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1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3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59" t="s">
        <v>28</v>
      </c>
      <c r="C33" s="62"/>
      <c r="D33" s="62"/>
      <c r="E33" s="27"/>
      <c r="F33" s="27"/>
      <c r="G33" s="63" t="s">
        <v>29</v>
      </c>
      <c r="H33" s="62"/>
      <c r="I33" s="62"/>
      <c r="J33" s="6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62.25" customHeight="1">
      <c r="A34" s="27"/>
      <c r="B34" s="60"/>
      <c r="C34" s="65"/>
      <c r="D34" s="65"/>
      <c r="E34" s="27"/>
      <c r="F34" s="27"/>
      <c r="G34" s="66"/>
      <c r="H34" s="65"/>
      <c r="I34" s="65"/>
      <c r="J34" s="6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>
      <c r="A35" s="73" t="s">
        <v>30</v>
      </c>
      <c r="B35" s="62"/>
      <c r="C35" s="32"/>
      <c r="D35" s="27"/>
      <c r="E35" s="73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45" customHeight="1">
      <c r="A37" s="27"/>
      <c r="B37" s="59" t="str">
        <f>B10</f>
        <v>L.C. GUILLERMO MORALES CADENA</v>
      </c>
      <c r="C37" s="71"/>
      <c r="D37" s="71"/>
      <c r="E37" s="27"/>
      <c r="F37" s="27"/>
      <c r="G37" s="59" t="str">
        <f>'2'!G37:J37</f>
        <v>L.C. MANUEL DE JESUS CANO BUSTAMANTE</v>
      </c>
      <c r="H37" s="71"/>
      <c r="I37" s="71"/>
      <c r="J37" s="71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4" workbookViewId="0">
      <selection activeCell="N17" sqref="N17"/>
    </sheetView>
  </sheetViews>
  <sheetFormatPr baseColWidth="10" defaultColWidth="14.42578125" defaultRowHeight="15" customHeight="1"/>
  <cols>
    <col min="1" max="1" width="44.42578125" style="28" customWidth="1"/>
    <col min="2" max="2" width="4.7109375" style="28" customWidth="1"/>
    <col min="3" max="3" width="5.5703125" style="28" customWidth="1"/>
    <col min="4" max="4" width="21.85546875" style="28" customWidth="1"/>
    <col min="5" max="7" width="9.7109375" style="28" customWidth="1"/>
    <col min="8" max="12" width="7.5703125" style="28" customWidth="1"/>
    <col min="13" max="26" width="11.42578125" style="28" customWidth="1"/>
    <col min="27" max="16384" width="14.42578125" style="28"/>
  </cols>
  <sheetData>
    <row r="1" spans="1:26" ht="62.25" customHeight="1">
      <c r="A1" s="27"/>
      <c r="B1" s="37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>
      <c r="A2" s="29"/>
      <c r="B2" s="29"/>
      <c r="C2" s="29"/>
      <c r="D2" s="27"/>
      <c r="E2" s="29"/>
      <c r="F2" s="29"/>
      <c r="G2" s="29"/>
      <c r="H2" s="29"/>
      <c r="I2" s="29"/>
      <c r="J2" s="29"/>
      <c r="K2" s="29"/>
      <c r="L2" s="27"/>
      <c r="M2" s="27"/>
      <c r="N2" s="27"/>
      <c r="O2" s="27"/>
      <c r="P2" s="35"/>
      <c r="Q2" s="35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63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7"/>
      <c r="P3" s="35"/>
      <c r="Q3" s="35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35"/>
      <c r="Q4" s="35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63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27"/>
      <c r="P5" s="35"/>
      <c r="Q5" s="35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40" t="s">
        <v>3</v>
      </c>
      <c r="B6" s="62"/>
      <c r="C6" s="62"/>
      <c r="D6" s="62"/>
      <c r="E6" s="64" t="str">
        <f>'3'!E6:H6</f>
        <v>LICENCIATURA EN ADMINISTRACIÓN</v>
      </c>
      <c r="F6" s="65"/>
      <c r="G6" s="65"/>
      <c r="H6" s="65"/>
      <c r="I6" s="30"/>
      <c r="J6" s="30"/>
      <c r="K6" s="30"/>
      <c r="L6" s="30"/>
      <c r="M6" s="30"/>
      <c r="N6" s="30"/>
      <c r="O6" s="27"/>
      <c r="P6" s="35"/>
      <c r="Q6" s="35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7"/>
      <c r="N7" s="27"/>
      <c r="O7" s="27"/>
      <c r="P7" s="35"/>
      <c r="Q7" s="35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26" t="s">
        <v>4</v>
      </c>
      <c r="B8" s="66">
        <v>4</v>
      </c>
      <c r="C8" s="65"/>
      <c r="D8" s="6" t="s">
        <v>6</v>
      </c>
      <c r="E8" s="31">
        <f>'1'!E8</f>
        <v>4</v>
      </c>
      <c r="G8" s="26" t="s">
        <v>7</v>
      </c>
      <c r="H8" s="31">
        <f>'1'!H8</f>
        <v>2</v>
      </c>
      <c r="I8" s="40" t="s">
        <v>8</v>
      </c>
      <c r="J8" s="62"/>
      <c r="K8" s="62"/>
      <c r="L8" s="66" t="str">
        <f>'1'!L8</f>
        <v>SEP 23 - ENE 24</v>
      </c>
      <c r="M8" s="65"/>
      <c r="N8" s="65"/>
      <c r="O8" s="27"/>
      <c r="P8" s="35"/>
      <c r="Q8" s="35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35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26" t="s">
        <v>9</v>
      </c>
      <c r="B10" s="66" t="str">
        <f>'1'!B10</f>
        <v>L.C. GUILLERMO MORALES CADENA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27"/>
      <c r="N10" s="27"/>
      <c r="O10" s="27"/>
      <c r="P10" s="35"/>
      <c r="Q10" s="35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27"/>
      <c r="B11" s="32"/>
      <c r="C11" s="32"/>
      <c r="D11" s="27"/>
      <c r="E11" s="32"/>
      <c r="F11" s="32"/>
      <c r="G11" s="32"/>
      <c r="H11" s="32"/>
      <c r="I11" s="32"/>
      <c r="J11" s="32"/>
      <c r="K11" s="32"/>
      <c r="L11" s="27"/>
      <c r="M11" s="27"/>
      <c r="N11" s="27"/>
      <c r="O11" s="27"/>
      <c r="P11" s="35"/>
      <c r="Q11" s="35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52" t="s">
        <v>10</v>
      </c>
      <c r="B12" s="54" t="s">
        <v>11</v>
      </c>
      <c r="C12" s="54" t="s">
        <v>12</v>
      </c>
      <c r="D12" s="47" t="s">
        <v>13</v>
      </c>
      <c r="E12" s="47" t="s">
        <v>14</v>
      </c>
      <c r="F12" s="45" t="s">
        <v>15</v>
      </c>
      <c r="G12" s="67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47" t="s">
        <v>21</v>
      </c>
      <c r="N12" s="49" t="s">
        <v>22</v>
      </c>
      <c r="O12" s="27"/>
      <c r="P12" s="35"/>
      <c r="Q12" s="35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70"/>
      <c r="B13" s="68"/>
      <c r="C13" s="68"/>
      <c r="D13" s="68"/>
      <c r="E13" s="68"/>
      <c r="F13" s="9" t="s">
        <v>23</v>
      </c>
      <c r="G13" s="9" t="s">
        <v>24</v>
      </c>
      <c r="H13" s="68"/>
      <c r="I13" s="68"/>
      <c r="J13" s="68"/>
      <c r="K13" s="68"/>
      <c r="L13" s="68"/>
      <c r="M13" s="68"/>
      <c r="N13" s="69"/>
      <c r="O13" s="27"/>
      <c r="P13" s="35"/>
      <c r="Q13" s="35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11" t="str">
        <f>'1'!A14</f>
        <v>GESTIÓN ESTRATÉGICA DE CAPITAL HUMANO II</v>
      </c>
      <c r="B14" s="11" t="s">
        <v>45</v>
      </c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24">
        <f>(93+73+95+95+90+75+93+90+73+90+90+95+90+93+95)/15</f>
        <v>88.666666666666671</v>
      </c>
      <c r="N14" s="13">
        <f>12/15</f>
        <v>0.8</v>
      </c>
      <c r="O14" s="19"/>
      <c r="P14" s="36"/>
      <c r="Q14" s="36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11" t="str">
        <f>'1'!A15</f>
        <v>GESTIÓN ESTRATÉGICA DE CAPITAL HUMANO II</v>
      </c>
      <c r="B15" s="11" t="s">
        <v>45</v>
      </c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/>
      <c r="L15" s="12">
        <f t="shared" si="3"/>
        <v>0</v>
      </c>
      <c r="M15" s="24">
        <f>(95+100+95+70+100+95+95+70+95+70+70+90+90+95+94+90+95+94+70)/19</f>
        <v>88.05263157894737</v>
      </c>
      <c r="N15" s="13">
        <f>14/19</f>
        <v>0.73684210526315785</v>
      </c>
      <c r="O15" s="19"/>
      <c r="P15" s="36"/>
      <c r="Q15" s="36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11" t="str">
        <f>'1'!A16</f>
        <v>PLAN DE NEGOCIOS</v>
      </c>
      <c r="B16" s="11" t="s">
        <v>43</v>
      </c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24">
        <f>(92+92+92+92+95+95+92+94+98+95+92+92+94+92+95+95+95+92+98+94+98+95+92+95+98+94+95+92+92+95+92)/31</f>
        <v>94</v>
      </c>
      <c r="N16" s="13">
        <f>(18/31)</f>
        <v>0.58064516129032262</v>
      </c>
      <c r="O16" s="19"/>
      <c r="P16" s="36"/>
      <c r="Q16" s="36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11" t="str">
        <f>'1'!A17</f>
        <v>PLAN DE NEGOCIOS</v>
      </c>
      <c r="B17" s="11" t="s">
        <v>43</v>
      </c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24">
        <f>(92+92+92)/3</f>
        <v>92</v>
      </c>
      <c r="N17" s="13">
        <f>3/3</f>
        <v>1</v>
      </c>
      <c r="O17" s="19"/>
      <c r="P17" s="36"/>
      <c r="Q17" s="36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9"/>
      <c r="P18" s="36"/>
      <c r="Q18" s="36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9"/>
      <c r="P19" s="36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9"/>
      <c r="P20" s="36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9"/>
      <c r="P21" s="36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9"/>
      <c r="P22" s="36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9"/>
      <c r="P23" s="36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9"/>
      <c r="P24" s="36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9"/>
      <c r="P25" s="36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9"/>
      <c r="P26" s="36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9"/>
      <c r="P27" s="36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16">
        <f t="shared" ref="M28:N28" si="6">AVERAGE(M14:M27)</f>
        <v>90.679824561403507</v>
      </c>
      <c r="N28" s="18">
        <f t="shared" si="6"/>
        <v>0.77937181663837007</v>
      </c>
      <c r="O28" s="27"/>
      <c r="P28" s="35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5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0" customHeight="1">
      <c r="A30" s="72" t="s">
        <v>27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19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27"/>
      <c r="B33" s="59" t="s">
        <v>28</v>
      </c>
      <c r="C33" s="62"/>
      <c r="D33" s="62"/>
      <c r="E33" s="27"/>
      <c r="F33" s="27"/>
      <c r="G33" s="63" t="s">
        <v>29</v>
      </c>
      <c r="H33" s="62"/>
      <c r="I33" s="62"/>
      <c r="J33" s="6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62.25" customHeight="1">
      <c r="A34" s="27"/>
      <c r="B34" s="60"/>
      <c r="C34" s="65"/>
      <c r="D34" s="65"/>
      <c r="E34" s="27"/>
      <c r="F34" s="27"/>
      <c r="G34" s="66"/>
      <c r="H34" s="65"/>
      <c r="I34" s="65"/>
      <c r="J34" s="6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hidden="1" customHeight="1">
      <c r="A35" s="73" t="s">
        <v>30</v>
      </c>
      <c r="B35" s="62"/>
      <c r="C35" s="32"/>
      <c r="D35" s="27"/>
      <c r="E35" s="73"/>
      <c r="F35" s="62"/>
      <c r="G35" s="62"/>
      <c r="H35" s="6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hidden="1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45" customHeight="1">
      <c r="A37" s="27"/>
      <c r="B37" s="59" t="str">
        <f>B10</f>
        <v>L.C. GUILLERMO MORALES CADENA</v>
      </c>
      <c r="C37" s="71"/>
      <c r="D37" s="71"/>
      <c r="E37" s="27"/>
      <c r="F37" s="27"/>
      <c r="G37" s="59" t="str">
        <f>'3'!G37:J37</f>
        <v>L.C. MANUEL DE JESUS CANO BUSTAMANTE</v>
      </c>
      <c r="H37" s="71"/>
      <c r="I37" s="71"/>
      <c r="J37" s="71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workbookViewId="0"/>
  </sheetViews>
  <sheetFormatPr baseColWidth="10" defaultColWidth="14.42578125" defaultRowHeight="15" customHeight="1"/>
  <cols>
    <col min="1" max="1" width="4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14" width="11.42578125" style="84" customWidth="1"/>
    <col min="15" max="26" width="11.42578125" customWidth="1"/>
  </cols>
  <sheetData>
    <row r="1" spans="1:26" ht="62.25" customHeight="1">
      <c r="A1" s="1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75"/>
      <c r="N2" s="7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9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75"/>
      <c r="N4" s="7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9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0" t="s">
        <v>3</v>
      </c>
      <c r="B6" s="38"/>
      <c r="C6" s="38"/>
      <c r="D6" s="38"/>
      <c r="E6" s="41" t="str">
        <f>'4'!E6:H6</f>
        <v>LICENCIATURA EN ADMINISTRACIÓN</v>
      </c>
      <c r="F6" s="42"/>
      <c r="G6" s="42"/>
      <c r="H6" s="42"/>
      <c r="I6" s="3"/>
      <c r="J6" s="3"/>
      <c r="K6" s="3"/>
      <c r="L6" s="3"/>
      <c r="M6" s="76"/>
      <c r="N6" s="7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5"/>
      <c r="N7" s="7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43" t="s">
        <v>31</v>
      </c>
      <c r="C8" s="42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51" t="s">
        <v>8</v>
      </c>
      <c r="J8" s="38"/>
      <c r="K8" s="38"/>
      <c r="L8" s="43" t="str">
        <f>'1'!L8</f>
        <v>SEP 23 - ENE 24</v>
      </c>
      <c r="M8" s="42"/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5"/>
      <c r="N9" s="7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tr">
        <f>'1'!B10</f>
        <v>L.C. GUILLERMO MORALES CADENA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75"/>
      <c r="N10" s="75"/>
      <c r="O10" s="1"/>
      <c r="P10" s="7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75"/>
      <c r="N11" s="75"/>
      <c r="O11" s="1"/>
      <c r="P11" s="7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52" t="s">
        <v>10</v>
      </c>
      <c r="B12" s="54" t="s">
        <v>11</v>
      </c>
      <c r="C12" s="54" t="s">
        <v>12</v>
      </c>
      <c r="D12" s="47" t="s">
        <v>13</v>
      </c>
      <c r="E12" s="47" t="s">
        <v>14</v>
      </c>
      <c r="F12" s="45" t="s">
        <v>15</v>
      </c>
      <c r="G12" s="46"/>
      <c r="H12" s="47" t="s">
        <v>16</v>
      </c>
      <c r="I12" s="47" t="s">
        <v>17</v>
      </c>
      <c r="J12" s="47" t="s">
        <v>18</v>
      </c>
      <c r="K12" s="47" t="s">
        <v>19</v>
      </c>
      <c r="L12" s="47" t="s">
        <v>20</v>
      </c>
      <c r="M12" s="77" t="s">
        <v>21</v>
      </c>
      <c r="N12" s="78" t="s">
        <v>22</v>
      </c>
      <c r="O12" s="1"/>
      <c r="P12" s="7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53"/>
      <c r="B13" s="48"/>
      <c r="C13" s="48"/>
      <c r="D13" s="48"/>
      <c r="E13" s="48"/>
      <c r="F13" s="9" t="s">
        <v>23</v>
      </c>
      <c r="G13" s="9" t="s">
        <v>24</v>
      </c>
      <c r="H13" s="48"/>
      <c r="I13" s="48"/>
      <c r="J13" s="48"/>
      <c r="K13" s="48"/>
      <c r="L13" s="48"/>
      <c r="M13" s="79"/>
      <c r="N13" s="80"/>
      <c r="O13" s="1"/>
      <c r="P13" s="7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f>'1'!E14</f>
        <v>15</v>
      </c>
      <c r="F14" s="11">
        <f>E14</f>
        <v>15</v>
      </c>
      <c r="G14" s="11"/>
      <c r="H14" s="12">
        <f t="shared" ref="H14:H27" si="0">(F14+G14)/E14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28" si="3">K14/E14</f>
        <v>0</v>
      </c>
      <c r="M14" s="81">
        <f>(89+77+91+91+89+86+86+90+76+89+87+89+92+89+94)/15</f>
        <v>87.666666666666671</v>
      </c>
      <c r="N14" s="13">
        <f>10/15</f>
        <v>0.66666666666666663</v>
      </c>
      <c r="O14" s="14"/>
      <c r="P14" s="7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>
        <f t="shared" ref="F15:F17" si="4">E15</f>
        <v>19</v>
      </c>
      <c r="G15" s="11"/>
      <c r="H15" s="12">
        <f t="shared" si="0"/>
        <v>1</v>
      </c>
      <c r="I15" s="11">
        <f t="shared" si="1"/>
        <v>0</v>
      </c>
      <c r="J15" s="12">
        <f t="shared" si="2"/>
        <v>0</v>
      </c>
      <c r="K15" s="11">
        <v>0</v>
      </c>
      <c r="L15" s="12">
        <f t="shared" si="3"/>
        <v>0</v>
      </c>
      <c r="M15" s="81">
        <f>(88+98+82+70+96+87+85+75+85+82+75+86+82+82+82+82+88+86+87)/19</f>
        <v>84.10526315789474</v>
      </c>
      <c r="N15" s="13">
        <f>10/19</f>
        <v>0.52631578947368418</v>
      </c>
      <c r="O15" s="14"/>
      <c r="P15" s="7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>
        <f t="shared" si="4"/>
        <v>31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>
        <v>0</v>
      </c>
      <c r="L16" s="12">
        <f t="shared" si="3"/>
        <v>0</v>
      </c>
      <c r="M16" s="81">
        <f>(93+92+89+90+95+95+91+94+88+94+93+89+94+92+87+95+94+90+96+89+95+93+90+86+92+94+93+93+92+90+87)/31</f>
        <v>91.774193548387103</v>
      </c>
      <c r="N16" s="13">
        <f>19/31</f>
        <v>0.61290322580645162</v>
      </c>
      <c r="O16" s="14"/>
      <c r="P16" s="7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>
        <f t="shared" si="4"/>
        <v>3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>
        <v>0</v>
      </c>
      <c r="L17" s="12">
        <f t="shared" si="3"/>
        <v>0</v>
      </c>
      <c r="M17" s="81">
        <f>(92+86+92)/3</f>
        <v>90</v>
      </c>
      <c r="N17" s="13">
        <f>2/3</f>
        <v>0.66666666666666663</v>
      </c>
      <c r="O17" s="14"/>
      <c r="P17" s="7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81"/>
      <c r="N18" s="82"/>
      <c r="O18" s="14"/>
      <c r="P18" s="7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81"/>
      <c r="N19" s="82"/>
      <c r="O19" s="14"/>
      <c r="P19" s="7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81"/>
      <c r="N20" s="82"/>
      <c r="O20" s="14"/>
      <c r="P20" s="7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81"/>
      <c r="N21" s="82"/>
      <c r="O21" s="14"/>
      <c r="P21" s="7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81"/>
      <c r="N22" s="82"/>
      <c r="O22" s="14"/>
      <c r="P22" s="7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81"/>
      <c r="N23" s="82"/>
      <c r="O23" s="14"/>
      <c r="P23" s="7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81"/>
      <c r="N24" s="82"/>
      <c r="O24" s="14"/>
      <c r="P24" s="7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81"/>
      <c r="N25" s="82"/>
      <c r="O25" s="14"/>
      <c r="P25" s="7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81"/>
      <c r="N26" s="82"/>
      <c r="O26" s="14"/>
      <c r="P26" s="7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81"/>
      <c r="N27" s="82"/>
      <c r="O27" s="14"/>
      <c r="P27" s="7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5">SUM(E14:E27)</f>
        <v>68</v>
      </c>
      <c r="F28" s="16">
        <f t="shared" si="5"/>
        <v>68</v>
      </c>
      <c r="G28" s="16">
        <f t="shared" si="5"/>
        <v>0</v>
      </c>
      <c r="H28" s="17">
        <f>SUM(F28:G28)/E28</f>
        <v>1</v>
      </c>
      <c r="I28" s="16">
        <f t="shared" si="1"/>
        <v>0</v>
      </c>
      <c r="J28" s="17">
        <f t="shared" si="2"/>
        <v>0</v>
      </c>
      <c r="K28" s="16">
        <f>SUM(K14:K27)</f>
        <v>0</v>
      </c>
      <c r="L28" s="17">
        <f t="shared" si="3"/>
        <v>0</v>
      </c>
      <c r="M28" s="83">
        <f t="shared" ref="M28:N28" si="6">AVERAGE(M14:M27)</f>
        <v>88.386530843237125</v>
      </c>
      <c r="N28" s="85">
        <f t="shared" si="6"/>
        <v>0.61813808715336727</v>
      </c>
      <c r="O28" s="1"/>
      <c r="P28" s="7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75"/>
      <c r="N29" s="75"/>
      <c r="O29" s="1"/>
      <c r="P29" s="7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5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"/>
      <c r="P30" s="7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75"/>
      <c r="N31" s="75"/>
      <c r="O31" s="1"/>
      <c r="P31" s="7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75"/>
      <c r="N32" s="75"/>
      <c r="O32" s="1"/>
      <c r="P32" s="7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59" t="s">
        <v>28</v>
      </c>
      <c r="C33" s="38"/>
      <c r="D33" s="38"/>
      <c r="E33" s="1"/>
      <c r="F33" s="1"/>
      <c r="G33" s="39" t="s">
        <v>29</v>
      </c>
      <c r="H33" s="38"/>
      <c r="I33" s="38"/>
      <c r="J33" s="38"/>
      <c r="K33" s="1"/>
      <c r="L33" s="1"/>
      <c r="M33" s="75"/>
      <c r="N33" s="75"/>
      <c r="O33" s="1"/>
      <c r="P33" s="7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60"/>
      <c r="C34" s="42"/>
      <c r="D34" s="42"/>
      <c r="E34" s="1"/>
      <c r="F34" s="1"/>
      <c r="G34" s="43"/>
      <c r="H34" s="42"/>
      <c r="I34" s="42"/>
      <c r="J34" s="42"/>
      <c r="K34" s="1"/>
      <c r="L34" s="1"/>
      <c r="M34" s="75"/>
      <c r="N34" s="75"/>
      <c r="O34" s="1"/>
      <c r="P34" s="7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61" t="s">
        <v>30</v>
      </c>
      <c r="B35" s="38"/>
      <c r="C35" s="8"/>
      <c r="D35" s="1"/>
      <c r="E35" s="61"/>
      <c r="F35" s="38"/>
      <c r="G35" s="38"/>
      <c r="H35" s="38"/>
      <c r="I35" s="1"/>
      <c r="J35" s="1"/>
      <c r="K35" s="1"/>
      <c r="L35" s="1"/>
      <c r="M35" s="75"/>
      <c r="N35" s="75"/>
      <c r="O35" s="1"/>
      <c r="P35" s="7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75"/>
      <c r="N36" s="75"/>
      <c r="O36" s="1"/>
      <c r="P36" s="7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5" t="str">
        <f>B10</f>
        <v>L.C. GUILLERMO MORALES CADENA</v>
      </c>
      <c r="C37" s="56"/>
      <c r="D37" s="56"/>
      <c r="E37" s="20"/>
      <c r="F37" s="20"/>
      <c r="G37" s="55" t="str">
        <f>'4'!G37:J37</f>
        <v>L.C. MANUEL DE JESUS CANO BUSTAMANTE</v>
      </c>
      <c r="H37" s="56"/>
      <c r="I37" s="56"/>
      <c r="J37" s="56"/>
      <c r="K37" s="1"/>
      <c r="L37" s="1"/>
      <c r="M37" s="75"/>
      <c r="N37" s="75"/>
      <c r="O37" s="1"/>
      <c r="P37" s="7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75"/>
      <c r="N38" s="75"/>
      <c r="O38" s="1"/>
      <c r="P38" s="7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75"/>
      <c r="N39" s="75"/>
      <c r="O39" s="1"/>
      <c r="P39" s="7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5"/>
      <c r="N40" s="75"/>
      <c r="O40" s="1"/>
      <c r="P40" s="7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5"/>
      <c r="N41" s="7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5"/>
      <c r="N42" s="7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75"/>
      <c r="N43" s="7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75"/>
      <c r="N44" s="7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75"/>
      <c r="N45" s="7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75"/>
      <c r="N46" s="7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75"/>
      <c r="N47" s="7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75"/>
      <c r="N48" s="7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75"/>
      <c r="N49" s="7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75"/>
      <c r="N50" s="7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75"/>
      <c r="N51" s="7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75"/>
      <c r="N52" s="7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75"/>
      <c r="N53" s="7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75"/>
      <c r="N54" s="7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75"/>
      <c r="N55" s="7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75"/>
      <c r="N56" s="7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75"/>
      <c r="N57" s="7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75"/>
      <c r="N58" s="7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75"/>
      <c r="N59" s="7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5"/>
      <c r="N60" s="7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75"/>
      <c r="N61" s="7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75"/>
      <c r="N62" s="7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75"/>
      <c r="N63" s="7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75"/>
      <c r="N64" s="7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75"/>
      <c r="N65" s="7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75"/>
      <c r="N66" s="7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75"/>
      <c r="N67" s="7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75"/>
      <c r="N68" s="7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75"/>
      <c r="N69" s="7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75"/>
      <c r="N70" s="7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75"/>
      <c r="N71" s="7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5"/>
      <c r="N72" s="7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75"/>
      <c r="N73" s="7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75"/>
      <c r="N74" s="7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75"/>
      <c r="N75" s="7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75"/>
      <c r="N76" s="7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5"/>
      <c r="N77" s="7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75"/>
      <c r="N78" s="7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75"/>
      <c r="N79" s="7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75"/>
      <c r="N80" s="7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75"/>
      <c r="N81" s="7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75"/>
      <c r="N82" s="7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75"/>
      <c r="N83" s="7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75"/>
      <c r="N84" s="7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75"/>
      <c r="N85" s="7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75"/>
      <c r="N86" s="7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75"/>
      <c r="N87" s="7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75"/>
      <c r="N88" s="7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75"/>
      <c r="N89" s="7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75"/>
      <c r="N90" s="7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75"/>
      <c r="N91" s="7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75"/>
      <c r="N92" s="7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75"/>
      <c r="N93" s="7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75"/>
      <c r="N94" s="7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75"/>
      <c r="N95" s="7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75"/>
      <c r="N96" s="7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75"/>
      <c r="N97" s="7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75"/>
      <c r="N98" s="7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75"/>
      <c r="N99" s="7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75"/>
      <c r="N100" s="7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75"/>
      <c r="N101" s="7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75"/>
      <c r="N102" s="7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75"/>
      <c r="N103" s="7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75"/>
      <c r="N104" s="7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75"/>
      <c r="N105" s="7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75"/>
      <c r="N106" s="7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75"/>
      <c r="N107" s="7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75"/>
      <c r="N108" s="7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75"/>
      <c r="N109" s="7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75"/>
      <c r="N110" s="7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75"/>
      <c r="N111" s="7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75"/>
      <c r="N112" s="7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75"/>
      <c r="N113" s="7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75"/>
      <c r="N114" s="7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75"/>
      <c r="N115" s="7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75"/>
      <c r="N116" s="7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75"/>
      <c r="N117" s="7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75"/>
      <c r="N118" s="7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75"/>
      <c r="N119" s="7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75"/>
      <c r="N120" s="7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75"/>
      <c r="N121" s="7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75"/>
      <c r="N122" s="7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75"/>
      <c r="N123" s="7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75"/>
      <c r="N124" s="7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75"/>
      <c r="N125" s="7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75"/>
      <c r="N126" s="7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75"/>
      <c r="N127" s="7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75"/>
      <c r="N128" s="7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75"/>
      <c r="N129" s="7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75"/>
      <c r="N130" s="7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75"/>
      <c r="N131" s="7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75"/>
      <c r="N132" s="7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75"/>
      <c r="N133" s="7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75"/>
      <c r="N134" s="7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75"/>
      <c r="N135" s="7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75"/>
      <c r="N136" s="7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75"/>
      <c r="N137" s="7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75"/>
      <c r="N138" s="7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75"/>
      <c r="N139" s="7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75"/>
      <c r="N140" s="7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75"/>
      <c r="N141" s="7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75"/>
      <c r="N142" s="7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75"/>
      <c r="N143" s="7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75"/>
      <c r="N144" s="7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75"/>
      <c r="N145" s="7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75"/>
      <c r="N146" s="7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75"/>
      <c r="N147" s="7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75"/>
      <c r="N148" s="7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75"/>
      <c r="N149" s="7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75"/>
      <c r="N150" s="7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75"/>
      <c r="N151" s="7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75"/>
      <c r="N152" s="7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75"/>
      <c r="N153" s="7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75"/>
      <c r="N154" s="7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75"/>
      <c r="N155" s="7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75"/>
      <c r="N156" s="7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75"/>
      <c r="N157" s="7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75"/>
      <c r="N158" s="7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75"/>
      <c r="N159" s="7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75"/>
      <c r="N160" s="7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75"/>
      <c r="N161" s="7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75"/>
      <c r="N162" s="7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75"/>
      <c r="N163" s="7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75"/>
      <c r="N164" s="7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75"/>
      <c r="N165" s="7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75"/>
      <c r="N166" s="7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75"/>
      <c r="N167" s="7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75"/>
      <c r="N168" s="7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75"/>
      <c r="N169" s="7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75"/>
      <c r="N170" s="7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75"/>
      <c r="N171" s="7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75"/>
      <c r="N172" s="7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75"/>
      <c r="N173" s="7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75"/>
      <c r="N174" s="7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75"/>
      <c r="N175" s="7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75"/>
      <c r="N176" s="7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75"/>
      <c r="N177" s="7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75"/>
      <c r="N178" s="7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75"/>
      <c r="N179" s="7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75"/>
      <c r="N180" s="7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75"/>
      <c r="N181" s="7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75"/>
      <c r="N182" s="7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75"/>
      <c r="N183" s="7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75"/>
      <c r="N184" s="7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75"/>
      <c r="N185" s="7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75"/>
      <c r="N186" s="7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75"/>
      <c r="N187" s="7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75"/>
      <c r="N188" s="7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75"/>
      <c r="N189" s="7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75"/>
      <c r="N190" s="7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75"/>
      <c r="N191" s="7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75"/>
      <c r="N192" s="7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75"/>
      <c r="N193" s="7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75"/>
      <c r="N194" s="7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75"/>
      <c r="N195" s="7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75"/>
      <c r="N196" s="7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75"/>
      <c r="N197" s="7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75"/>
      <c r="N198" s="7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75"/>
      <c r="N199" s="7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75"/>
      <c r="N200" s="7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75"/>
      <c r="N201" s="7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75"/>
      <c r="N202" s="7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75"/>
      <c r="N203" s="7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75"/>
      <c r="N204" s="7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75"/>
      <c r="N205" s="7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75"/>
      <c r="N206" s="7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75"/>
      <c r="N207" s="7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75"/>
      <c r="N208" s="7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75"/>
      <c r="N209" s="7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75"/>
      <c r="N210" s="7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75"/>
      <c r="N211" s="7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75"/>
      <c r="N212" s="7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75"/>
      <c r="N213" s="7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75"/>
      <c r="N214" s="7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75"/>
      <c r="N215" s="7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75"/>
      <c r="N216" s="7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75"/>
      <c r="N217" s="7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75"/>
      <c r="N218" s="7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75"/>
      <c r="N219" s="7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75"/>
      <c r="N220" s="7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75"/>
      <c r="N221" s="7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75"/>
      <c r="N222" s="7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75"/>
      <c r="N223" s="7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75"/>
      <c r="N224" s="7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75"/>
      <c r="N225" s="7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75"/>
      <c r="N226" s="7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75"/>
      <c r="N227" s="7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75"/>
      <c r="N228" s="7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75"/>
      <c r="N229" s="7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75"/>
      <c r="N230" s="7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75"/>
      <c r="N231" s="7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75"/>
      <c r="N232" s="7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75"/>
      <c r="N233" s="7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75"/>
      <c r="N234" s="7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75"/>
      <c r="N235" s="7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75"/>
      <c r="N236" s="7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75"/>
      <c r="N237" s="7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75"/>
      <c r="N238" s="7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75"/>
      <c r="N239" s="7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75"/>
      <c r="N240" s="7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75"/>
      <c r="N241" s="7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75"/>
      <c r="N242" s="7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75"/>
      <c r="N243" s="7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75"/>
      <c r="N244" s="7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75"/>
      <c r="N245" s="7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75"/>
      <c r="N246" s="7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75"/>
      <c r="N247" s="7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75"/>
      <c r="N248" s="7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75"/>
      <c r="N249" s="7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75"/>
      <c r="N250" s="7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75"/>
      <c r="N251" s="7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75"/>
      <c r="N252" s="7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75"/>
      <c r="N253" s="7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75"/>
      <c r="N254" s="7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75"/>
      <c r="N255" s="7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75"/>
      <c r="N256" s="7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75"/>
      <c r="N257" s="7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75"/>
      <c r="N258" s="7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75"/>
      <c r="N259" s="7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75"/>
      <c r="N260" s="7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75"/>
      <c r="N261" s="7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75"/>
      <c r="N262" s="7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75"/>
      <c r="N263" s="7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75"/>
      <c r="N264" s="7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75"/>
      <c r="N265" s="7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75"/>
      <c r="N266" s="7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75"/>
      <c r="N267" s="7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75"/>
      <c r="N268" s="7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75"/>
      <c r="N269" s="7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75"/>
      <c r="N270" s="7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75"/>
      <c r="N271" s="7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75"/>
      <c r="N272" s="7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75"/>
      <c r="N273" s="7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75"/>
      <c r="N274" s="7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75"/>
      <c r="N275" s="7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75"/>
      <c r="N276" s="7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75"/>
      <c r="N277" s="7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75"/>
      <c r="N278" s="7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75"/>
      <c r="N279" s="7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75"/>
      <c r="N280" s="7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75"/>
      <c r="N281" s="7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75"/>
      <c r="N282" s="7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75"/>
      <c r="N283" s="7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75"/>
      <c r="N284" s="7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75"/>
      <c r="N285" s="7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75"/>
      <c r="N286" s="7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75"/>
      <c r="N287" s="7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75"/>
      <c r="N288" s="7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75"/>
      <c r="N289" s="7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75"/>
      <c r="N290" s="7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75"/>
      <c r="N291" s="7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75"/>
      <c r="N292" s="7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75"/>
      <c r="N293" s="7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75"/>
      <c r="N294" s="7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75"/>
      <c r="N295" s="7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75"/>
      <c r="N296" s="7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75"/>
      <c r="N297" s="7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75"/>
      <c r="N298" s="7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75"/>
      <c r="N299" s="7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75"/>
      <c r="N300" s="7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75"/>
      <c r="N301" s="7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75"/>
      <c r="N302" s="7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75"/>
      <c r="N303" s="7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75"/>
      <c r="N304" s="7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75"/>
      <c r="N305" s="7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75"/>
      <c r="N306" s="7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75"/>
      <c r="N307" s="7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75"/>
      <c r="N308" s="7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75"/>
      <c r="N309" s="7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75"/>
      <c r="N310" s="7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75"/>
      <c r="N311" s="7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75"/>
      <c r="N312" s="7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75"/>
      <c r="N313" s="7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75"/>
      <c r="N314" s="7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75"/>
      <c r="N315" s="7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75"/>
      <c r="N316" s="7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75"/>
      <c r="N317" s="7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75"/>
      <c r="N318" s="7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75"/>
      <c r="N319" s="7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75"/>
      <c r="N320" s="7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75"/>
      <c r="N321" s="7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75"/>
      <c r="N322" s="7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75"/>
      <c r="N323" s="7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75"/>
      <c r="N324" s="7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75"/>
      <c r="N325" s="7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75"/>
      <c r="N326" s="7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75"/>
      <c r="N327" s="7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75"/>
      <c r="N328" s="7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75"/>
      <c r="N329" s="7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75"/>
      <c r="N330" s="7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75"/>
      <c r="N331" s="7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75"/>
      <c r="N332" s="7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75"/>
      <c r="N333" s="7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75"/>
      <c r="N334" s="7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75"/>
      <c r="N335" s="7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75"/>
      <c r="N336" s="7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75"/>
      <c r="N337" s="7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75"/>
      <c r="N338" s="7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75"/>
      <c r="N339" s="7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75"/>
      <c r="N340" s="7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75"/>
      <c r="N341" s="7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75"/>
      <c r="N342" s="7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75"/>
      <c r="N343" s="7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75"/>
      <c r="N344" s="7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75"/>
      <c r="N345" s="7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75"/>
      <c r="N346" s="7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75"/>
      <c r="N347" s="7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75"/>
      <c r="N348" s="7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75"/>
      <c r="N349" s="7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75"/>
      <c r="N350" s="7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75"/>
      <c r="N351" s="7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75"/>
      <c r="N352" s="7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75"/>
      <c r="N353" s="7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75"/>
      <c r="N354" s="7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75"/>
      <c r="N355" s="7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75"/>
      <c r="N356" s="7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75"/>
      <c r="N357" s="7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75"/>
      <c r="N358" s="7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75"/>
      <c r="N359" s="7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75"/>
      <c r="N360" s="7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75"/>
      <c r="N361" s="7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75"/>
      <c r="N362" s="7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75"/>
      <c r="N363" s="7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75"/>
      <c r="N364" s="7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75"/>
      <c r="N365" s="7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75"/>
      <c r="N366" s="7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75"/>
      <c r="N367" s="7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75"/>
      <c r="N368" s="7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75"/>
      <c r="N369" s="7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75"/>
      <c r="N370" s="7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75"/>
      <c r="N371" s="7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75"/>
      <c r="N372" s="7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75"/>
      <c r="N373" s="7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75"/>
      <c r="N374" s="7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75"/>
      <c r="N375" s="7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75"/>
      <c r="N376" s="7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75"/>
      <c r="N377" s="7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75"/>
      <c r="N378" s="7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75"/>
      <c r="N379" s="7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75"/>
      <c r="N380" s="7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75"/>
      <c r="N381" s="7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75"/>
      <c r="N382" s="7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75"/>
      <c r="N383" s="7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75"/>
      <c r="N384" s="7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75"/>
      <c r="N385" s="7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75"/>
      <c r="N386" s="7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75"/>
      <c r="N387" s="7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75"/>
      <c r="N388" s="7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75"/>
      <c r="N389" s="7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75"/>
      <c r="N390" s="7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75"/>
      <c r="N391" s="7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75"/>
      <c r="N392" s="7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75"/>
      <c r="N393" s="7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75"/>
      <c r="N394" s="7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75"/>
      <c r="N395" s="7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75"/>
      <c r="N396" s="7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75"/>
      <c r="N397" s="7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75"/>
      <c r="N398" s="7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75"/>
      <c r="N399" s="7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75"/>
      <c r="N400" s="7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75"/>
      <c r="N401" s="7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75"/>
      <c r="N402" s="7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75"/>
      <c r="N403" s="7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75"/>
      <c r="N404" s="7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75"/>
      <c r="N405" s="7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75"/>
      <c r="N406" s="7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75"/>
      <c r="N407" s="7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75"/>
      <c r="N408" s="7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75"/>
      <c r="N409" s="7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75"/>
      <c r="N410" s="7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75"/>
      <c r="N411" s="7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75"/>
      <c r="N412" s="7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75"/>
      <c r="N413" s="7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75"/>
      <c r="N414" s="7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75"/>
      <c r="N415" s="7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75"/>
      <c r="N416" s="7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75"/>
      <c r="N417" s="7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75"/>
      <c r="N418" s="7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75"/>
      <c r="N419" s="7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75"/>
      <c r="N420" s="7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75"/>
      <c r="N421" s="7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75"/>
      <c r="N422" s="7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75"/>
      <c r="N423" s="7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75"/>
      <c r="N424" s="7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75"/>
      <c r="N425" s="7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75"/>
      <c r="N426" s="7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75"/>
      <c r="N427" s="7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75"/>
      <c r="N428" s="7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75"/>
      <c r="N429" s="7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75"/>
      <c r="N430" s="7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75"/>
      <c r="N431" s="7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75"/>
      <c r="N432" s="7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75"/>
      <c r="N433" s="7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75"/>
      <c r="N434" s="7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75"/>
      <c r="N435" s="7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75"/>
      <c r="N436" s="7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75"/>
      <c r="N437" s="7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75"/>
      <c r="N438" s="7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75"/>
      <c r="N439" s="7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75"/>
      <c r="N440" s="7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75"/>
      <c r="N441" s="7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75"/>
      <c r="N442" s="7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75"/>
      <c r="N443" s="7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75"/>
      <c r="N444" s="7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75"/>
      <c r="N445" s="7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75"/>
      <c r="N446" s="7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75"/>
      <c r="N447" s="7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75"/>
      <c r="N448" s="7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75"/>
      <c r="N449" s="7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75"/>
      <c r="N450" s="7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75"/>
      <c r="N451" s="7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75"/>
      <c r="N452" s="7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75"/>
      <c r="N453" s="7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75"/>
      <c r="N454" s="7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75"/>
      <c r="N455" s="7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75"/>
      <c r="N456" s="7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75"/>
      <c r="N457" s="7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75"/>
      <c r="N458" s="7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75"/>
      <c r="N459" s="7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75"/>
      <c r="N460" s="7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75"/>
      <c r="N461" s="7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75"/>
      <c r="N462" s="7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75"/>
      <c r="N463" s="7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75"/>
      <c r="N464" s="7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75"/>
      <c r="N465" s="7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75"/>
      <c r="N466" s="7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75"/>
      <c r="N467" s="7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75"/>
      <c r="N468" s="7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75"/>
      <c r="N469" s="7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75"/>
      <c r="N470" s="7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75"/>
      <c r="N471" s="7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75"/>
      <c r="N472" s="7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75"/>
      <c r="N473" s="7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75"/>
      <c r="N474" s="7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75"/>
      <c r="N475" s="7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75"/>
      <c r="N476" s="7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75"/>
      <c r="N477" s="7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75"/>
      <c r="N478" s="7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75"/>
      <c r="N479" s="7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75"/>
      <c r="N480" s="7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75"/>
      <c r="N481" s="7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75"/>
      <c r="N482" s="7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75"/>
      <c r="N483" s="7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75"/>
      <c r="N484" s="7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75"/>
      <c r="N485" s="7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75"/>
      <c r="N486" s="7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75"/>
      <c r="N487" s="7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75"/>
      <c r="N488" s="7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75"/>
      <c r="N489" s="7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75"/>
      <c r="N490" s="7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75"/>
      <c r="N491" s="7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75"/>
      <c r="N492" s="7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75"/>
      <c r="N493" s="7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75"/>
      <c r="N494" s="7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75"/>
      <c r="N495" s="7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75"/>
      <c r="N496" s="7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75"/>
      <c r="N497" s="7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75"/>
      <c r="N498" s="7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75"/>
      <c r="N499" s="7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75"/>
      <c r="N500" s="7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75"/>
      <c r="N501" s="7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75"/>
      <c r="N502" s="7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75"/>
      <c r="N503" s="7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75"/>
      <c r="N504" s="7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75"/>
      <c r="N505" s="7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75"/>
      <c r="N506" s="7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75"/>
      <c r="N507" s="7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75"/>
      <c r="N508" s="7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75"/>
      <c r="N509" s="7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75"/>
      <c r="N510" s="7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75"/>
      <c r="N511" s="7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75"/>
      <c r="N512" s="7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75"/>
      <c r="N513" s="7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75"/>
      <c r="N514" s="7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75"/>
      <c r="N515" s="7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75"/>
      <c r="N516" s="7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75"/>
      <c r="N517" s="7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75"/>
      <c r="N518" s="7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75"/>
      <c r="N519" s="7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75"/>
      <c r="N520" s="7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75"/>
      <c r="N521" s="7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75"/>
      <c r="N522" s="7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75"/>
      <c r="N523" s="7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75"/>
      <c r="N524" s="7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75"/>
      <c r="N525" s="7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75"/>
      <c r="N526" s="7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75"/>
      <c r="N527" s="7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75"/>
      <c r="N528" s="7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75"/>
      <c r="N529" s="7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75"/>
      <c r="N530" s="7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75"/>
      <c r="N531" s="7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75"/>
      <c r="N532" s="7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75"/>
      <c r="N533" s="7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75"/>
      <c r="N534" s="7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75"/>
      <c r="N535" s="7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75"/>
      <c r="N536" s="7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75"/>
      <c r="N537" s="7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75"/>
      <c r="N538" s="7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75"/>
      <c r="N539" s="7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75"/>
      <c r="N540" s="7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75"/>
      <c r="N541" s="7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75"/>
      <c r="N542" s="7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75"/>
      <c r="N543" s="7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75"/>
      <c r="N544" s="7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75"/>
      <c r="N545" s="7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75"/>
      <c r="N546" s="7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75"/>
      <c r="N547" s="7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75"/>
      <c r="N548" s="7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75"/>
      <c r="N549" s="7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75"/>
      <c r="N550" s="7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75"/>
      <c r="N551" s="7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75"/>
      <c r="N552" s="7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75"/>
      <c r="N553" s="7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75"/>
      <c r="N554" s="7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75"/>
      <c r="N555" s="7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75"/>
      <c r="N556" s="7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75"/>
      <c r="N557" s="7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75"/>
      <c r="N558" s="7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75"/>
      <c r="N559" s="7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75"/>
      <c r="N560" s="7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75"/>
      <c r="N561" s="7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75"/>
      <c r="N562" s="7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75"/>
      <c r="N563" s="7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75"/>
      <c r="N564" s="7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75"/>
      <c r="N565" s="7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75"/>
      <c r="N566" s="7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75"/>
      <c r="N567" s="7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75"/>
      <c r="N568" s="7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75"/>
      <c r="N569" s="7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75"/>
      <c r="N570" s="7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75"/>
      <c r="N571" s="7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75"/>
      <c r="N572" s="7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75"/>
      <c r="N573" s="7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75"/>
      <c r="N574" s="7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75"/>
      <c r="N575" s="7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75"/>
      <c r="N576" s="7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75"/>
      <c r="N577" s="7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75"/>
      <c r="N578" s="7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75"/>
      <c r="N579" s="7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75"/>
      <c r="N580" s="7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75"/>
      <c r="N581" s="7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75"/>
      <c r="N582" s="7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75"/>
      <c r="N583" s="7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75"/>
      <c r="N584" s="7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75"/>
      <c r="N585" s="7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75"/>
      <c r="N586" s="7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75"/>
      <c r="N587" s="7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75"/>
      <c r="N588" s="7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75"/>
      <c r="N589" s="7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75"/>
      <c r="N590" s="7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75"/>
      <c r="N591" s="7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75"/>
      <c r="N592" s="7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75"/>
      <c r="N593" s="7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75"/>
      <c r="N594" s="7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75"/>
      <c r="N595" s="7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75"/>
      <c r="N596" s="7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75"/>
      <c r="N597" s="7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75"/>
      <c r="N598" s="7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75"/>
      <c r="N599" s="7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75"/>
      <c r="N600" s="7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75"/>
      <c r="N601" s="7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75"/>
      <c r="N602" s="7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75"/>
      <c r="N603" s="7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75"/>
      <c r="N604" s="7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75"/>
      <c r="N605" s="7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75"/>
      <c r="N606" s="7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75"/>
      <c r="N607" s="7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75"/>
      <c r="N608" s="7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75"/>
      <c r="N609" s="7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75"/>
      <c r="N610" s="7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75"/>
      <c r="N611" s="7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75"/>
      <c r="N612" s="7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75"/>
      <c r="N613" s="7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75"/>
      <c r="N614" s="7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75"/>
      <c r="N615" s="7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75"/>
      <c r="N616" s="7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75"/>
      <c r="N617" s="7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75"/>
      <c r="N618" s="7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75"/>
      <c r="N619" s="7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75"/>
      <c r="N620" s="7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75"/>
      <c r="N621" s="7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75"/>
      <c r="N622" s="7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75"/>
      <c r="N623" s="7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75"/>
      <c r="N624" s="7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75"/>
      <c r="N625" s="7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75"/>
      <c r="N626" s="7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75"/>
      <c r="N627" s="7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75"/>
      <c r="N628" s="7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75"/>
      <c r="N629" s="7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75"/>
      <c r="N630" s="7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75"/>
      <c r="N631" s="7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75"/>
      <c r="N632" s="7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75"/>
      <c r="N633" s="7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75"/>
      <c r="N634" s="7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75"/>
      <c r="N635" s="7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75"/>
      <c r="N636" s="7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75"/>
      <c r="N637" s="7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75"/>
      <c r="N638" s="7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75"/>
      <c r="N639" s="7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75"/>
      <c r="N640" s="7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75"/>
      <c r="N641" s="7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75"/>
      <c r="N642" s="7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75"/>
      <c r="N643" s="7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75"/>
      <c r="N644" s="7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75"/>
      <c r="N645" s="7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75"/>
      <c r="N646" s="7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75"/>
      <c r="N647" s="7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75"/>
      <c r="N648" s="7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75"/>
      <c r="N649" s="7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75"/>
      <c r="N650" s="7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75"/>
      <c r="N651" s="7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75"/>
      <c r="N652" s="7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75"/>
      <c r="N653" s="7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75"/>
      <c r="N654" s="7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75"/>
      <c r="N655" s="7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75"/>
      <c r="N656" s="7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75"/>
      <c r="N657" s="7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75"/>
      <c r="N658" s="7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75"/>
      <c r="N659" s="7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75"/>
      <c r="N660" s="7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75"/>
      <c r="N661" s="7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75"/>
      <c r="N662" s="7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75"/>
      <c r="N663" s="7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75"/>
      <c r="N664" s="7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75"/>
      <c r="N665" s="7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75"/>
      <c r="N666" s="7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75"/>
      <c r="N667" s="7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75"/>
      <c r="N668" s="7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75"/>
      <c r="N669" s="7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75"/>
      <c r="N670" s="7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75"/>
      <c r="N671" s="7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75"/>
      <c r="N672" s="7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75"/>
      <c r="N673" s="7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75"/>
      <c r="N674" s="7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75"/>
      <c r="N675" s="7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75"/>
      <c r="N676" s="7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75"/>
      <c r="N677" s="7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75"/>
      <c r="N678" s="7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75"/>
      <c r="N679" s="7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75"/>
      <c r="N680" s="7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75"/>
      <c r="N681" s="7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75"/>
      <c r="N682" s="7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75"/>
      <c r="N683" s="7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75"/>
      <c r="N684" s="7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75"/>
      <c r="N685" s="7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75"/>
      <c r="N686" s="7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75"/>
      <c r="N687" s="7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75"/>
      <c r="N688" s="7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75"/>
      <c r="N689" s="7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75"/>
      <c r="N690" s="7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75"/>
      <c r="N691" s="7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75"/>
      <c r="N692" s="7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75"/>
      <c r="N693" s="7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75"/>
      <c r="N694" s="7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75"/>
      <c r="N695" s="7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75"/>
      <c r="N696" s="7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75"/>
      <c r="N697" s="7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75"/>
      <c r="N698" s="7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75"/>
      <c r="N699" s="7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75"/>
      <c r="N700" s="7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75"/>
      <c r="N701" s="7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75"/>
      <c r="N702" s="7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75"/>
      <c r="N703" s="7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75"/>
      <c r="N704" s="7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75"/>
      <c r="N705" s="7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75"/>
      <c r="N706" s="7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75"/>
      <c r="N707" s="7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75"/>
      <c r="N708" s="7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75"/>
      <c r="N709" s="7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75"/>
      <c r="N710" s="7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75"/>
      <c r="N711" s="7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75"/>
      <c r="N712" s="7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75"/>
      <c r="N713" s="7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75"/>
      <c r="N714" s="7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75"/>
      <c r="N715" s="7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75"/>
      <c r="N716" s="7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75"/>
      <c r="N717" s="7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75"/>
      <c r="N718" s="7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75"/>
      <c r="N719" s="7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75"/>
      <c r="N720" s="7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75"/>
      <c r="N721" s="7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75"/>
      <c r="N722" s="7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75"/>
      <c r="N723" s="7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75"/>
      <c r="N724" s="7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75"/>
      <c r="N725" s="7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75"/>
      <c r="N726" s="7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75"/>
      <c r="N727" s="7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75"/>
      <c r="N728" s="7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75"/>
      <c r="N729" s="7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75"/>
      <c r="N730" s="7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75"/>
      <c r="N731" s="7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75"/>
      <c r="N732" s="7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75"/>
      <c r="N733" s="7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75"/>
      <c r="N734" s="7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75"/>
      <c r="N735" s="7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75"/>
      <c r="N736" s="7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75"/>
      <c r="N737" s="7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75"/>
      <c r="N738" s="7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75"/>
      <c r="N739" s="7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75"/>
      <c r="N740" s="7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75"/>
      <c r="N741" s="7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75"/>
      <c r="N742" s="7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75"/>
      <c r="N743" s="7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75"/>
      <c r="N744" s="7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75"/>
      <c r="N745" s="7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75"/>
      <c r="N746" s="7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75"/>
      <c r="N747" s="7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75"/>
      <c r="N748" s="7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75"/>
      <c r="N749" s="7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75"/>
      <c r="N750" s="7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75"/>
      <c r="N751" s="7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75"/>
      <c r="N752" s="7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75"/>
      <c r="N753" s="7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75"/>
      <c r="N754" s="7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75"/>
      <c r="N755" s="7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75"/>
      <c r="N756" s="7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75"/>
      <c r="N757" s="7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75"/>
      <c r="N758" s="7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75"/>
      <c r="N759" s="7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75"/>
      <c r="N760" s="7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75"/>
      <c r="N761" s="7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75"/>
      <c r="N762" s="7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75"/>
      <c r="N763" s="7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75"/>
      <c r="N764" s="7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75"/>
      <c r="N765" s="7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75"/>
      <c r="N766" s="7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75"/>
      <c r="N767" s="7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75"/>
      <c r="N768" s="7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75"/>
      <c r="N769" s="7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75"/>
      <c r="N770" s="7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75"/>
      <c r="N771" s="7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75"/>
      <c r="N772" s="7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75"/>
      <c r="N773" s="7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75"/>
      <c r="N774" s="7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75"/>
      <c r="N775" s="7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75"/>
      <c r="N776" s="7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75"/>
      <c r="N777" s="7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75"/>
      <c r="N778" s="7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75"/>
      <c r="N779" s="7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75"/>
      <c r="N780" s="7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75"/>
      <c r="N781" s="7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75"/>
      <c r="N782" s="7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75"/>
      <c r="N783" s="7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75"/>
      <c r="N784" s="7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75"/>
      <c r="N785" s="7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75"/>
      <c r="N786" s="7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75"/>
      <c r="N787" s="7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75"/>
      <c r="N788" s="7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75"/>
      <c r="N789" s="7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75"/>
      <c r="N790" s="7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75"/>
      <c r="N791" s="7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75"/>
      <c r="N792" s="7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75"/>
      <c r="N793" s="7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75"/>
      <c r="N794" s="7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75"/>
      <c r="N795" s="7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75"/>
      <c r="N796" s="7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75"/>
      <c r="N797" s="7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75"/>
      <c r="N798" s="7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75"/>
      <c r="N799" s="7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75"/>
      <c r="N800" s="7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75"/>
      <c r="N801" s="7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75"/>
      <c r="N802" s="7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75"/>
      <c r="N803" s="7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75"/>
      <c r="N804" s="7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75"/>
      <c r="N805" s="7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75"/>
      <c r="N806" s="7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75"/>
      <c r="N807" s="7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75"/>
      <c r="N808" s="7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75"/>
      <c r="N809" s="7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75"/>
      <c r="N810" s="7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75"/>
      <c r="N811" s="7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75"/>
      <c r="N812" s="7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75"/>
      <c r="N813" s="7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75"/>
      <c r="N814" s="7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75"/>
      <c r="N815" s="7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75"/>
      <c r="N816" s="7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75"/>
      <c r="N817" s="7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75"/>
      <c r="N818" s="7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75"/>
      <c r="N819" s="7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75"/>
      <c r="N820" s="7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75"/>
      <c r="N821" s="7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75"/>
      <c r="N822" s="7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75"/>
      <c r="N823" s="7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75"/>
      <c r="N824" s="7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75"/>
      <c r="N825" s="7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75"/>
      <c r="N826" s="7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75"/>
      <c r="N827" s="7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75"/>
      <c r="N828" s="7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75"/>
      <c r="N829" s="7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75"/>
      <c r="N830" s="7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75"/>
      <c r="N831" s="7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75"/>
      <c r="N832" s="7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75"/>
      <c r="N833" s="7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75"/>
      <c r="N834" s="7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75"/>
      <c r="N835" s="7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75"/>
      <c r="N836" s="7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75"/>
      <c r="N837" s="7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75"/>
      <c r="N838" s="7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75"/>
      <c r="N839" s="7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75"/>
      <c r="N840" s="7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75"/>
      <c r="N841" s="7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75"/>
      <c r="N842" s="7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75"/>
      <c r="N843" s="7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75"/>
      <c r="N844" s="7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75"/>
      <c r="N845" s="7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75"/>
      <c r="N846" s="7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75"/>
      <c r="N847" s="7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75"/>
      <c r="N848" s="7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75"/>
      <c r="N849" s="7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75"/>
      <c r="N850" s="7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75"/>
      <c r="N851" s="7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75"/>
      <c r="N852" s="7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75"/>
      <c r="N853" s="7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75"/>
      <c r="N854" s="7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75"/>
      <c r="N855" s="7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75"/>
      <c r="N856" s="7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75"/>
      <c r="N857" s="7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75"/>
      <c r="N858" s="7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75"/>
      <c r="N859" s="7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75"/>
      <c r="N860" s="7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75"/>
      <c r="N861" s="7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75"/>
      <c r="N862" s="7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75"/>
      <c r="N863" s="7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75"/>
      <c r="N864" s="7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75"/>
      <c r="N865" s="7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75"/>
      <c r="N866" s="7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75"/>
      <c r="N867" s="7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75"/>
      <c r="N868" s="7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75"/>
      <c r="N869" s="7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75"/>
      <c r="N870" s="7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75"/>
      <c r="N871" s="7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75"/>
      <c r="N872" s="7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75"/>
      <c r="N873" s="7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75"/>
      <c r="N874" s="7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75"/>
      <c r="N875" s="7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75"/>
      <c r="N876" s="7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75"/>
      <c r="N877" s="7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75"/>
      <c r="N878" s="7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75"/>
      <c r="N879" s="7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75"/>
      <c r="N880" s="7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75"/>
      <c r="N881" s="7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75"/>
      <c r="N882" s="7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75"/>
      <c r="N883" s="7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75"/>
      <c r="N884" s="7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75"/>
      <c r="N885" s="7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75"/>
      <c r="N886" s="7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75"/>
      <c r="N887" s="7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75"/>
      <c r="N888" s="7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75"/>
      <c r="N889" s="7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75"/>
      <c r="N890" s="7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75"/>
      <c r="N891" s="7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75"/>
      <c r="N892" s="7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75"/>
      <c r="N893" s="7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75"/>
      <c r="N894" s="7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75"/>
      <c r="N895" s="7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75"/>
      <c r="N896" s="7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75"/>
      <c r="N897" s="7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75"/>
      <c r="N898" s="7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75"/>
      <c r="N899" s="7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75"/>
      <c r="N900" s="7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75"/>
      <c r="N901" s="7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75"/>
      <c r="N902" s="7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75"/>
      <c r="N903" s="7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75"/>
      <c r="N904" s="7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75"/>
      <c r="N905" s="7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75"/>
      <c r="N906" s="7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75"/>
      <c r="N907" s="7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75"/>
      <c r="N908" s="7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75"/>
      <c r="N909" s="7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75"/>
      <c r="N910" s="7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75"/>
      <c r="N911" s="7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75"/>
      <c r="N912" s="7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75"/>
      <c r="N913" s="7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75"/>
      <c r="N914" s="7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75"/>
      <c r="N915" s="7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75"/>
      <c r="N916" s="7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75"/>
      <c r="N917" s="7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75"/>
      <c r="N918" s="7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75"/>
      <c r="N919" s="7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75"/>
      <c r="N920" s="7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75"/>
      <c r="N921" s="7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75"/>
      <c r="N922" s="7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75"/>
      <c r="N923" s="7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75"/>
      <c r="N924" s="7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75"/>
      <c r="N925" s="7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75"/>
      <c r="N926" s="7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75"/>
      <c r="N927" s="7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75"/>
      <c r="N928" s="7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75"/>
      <c r="N929" s="7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75"/>
      <c r="N930" s="7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75"/>
      <c r="N931" s="7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75"/>
      <c r="N932" s="7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75"/>
      <c r="N933" s="7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75"/>
      <c r="N934" s="7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75"/>
      <c r="N935" s="7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75"/>
      <c r="N936" s="7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75"/>
      <c r="N937" s="7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75"/>
      <c r="N938" s="7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75"/>
      <c r="N939" s="7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75"/>
      <c r="N940" s="7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75"/>
      <c r="N941" s="7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75"/>
      <c r="N942" s="7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75"/>
      <c r="N943" s="7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75"/>
      <c r="N944" s="7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75"/>
      <c r="N945" s="7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75"/>
      <c r="N946" s="7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75"/>
      <c r="N947" s="7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75"/>
      <c r="N948" s="7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75"/>
      <c r="N949" s="7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75"/>
      <c r="N950" s="7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75"/>
      <c r="N951" s="7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75"/>
      <c r="N952" s="7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75"/>
      <c r="N953" s="7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75"/>
      <c r="N954" s="7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75"/>
      <c r="N955" s="7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75"/>
      <c r="N956" s="7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75"/>
      <c r="N957" s="7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75"/>
      <c r="N958" s="7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75"/>
      <c r="N959" s="7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75"/>
      <c r="N960" s="7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75"/>
      <c r="N961" s="7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75"/>
      <c r="N962" s="7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75"/>
      <c r="N963" s="7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75"/>
      <c r="N964" s="7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75"/>
      <c r="N965" s="7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75"/>
      <c r="N966" s="7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75"/>
      <c r="N967" s="7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75"/>
      <c r="N968" s="7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75"/>
      <c r="N969" s="7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75"/>
      <c r="N970" s="7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75"/>
      <c r="N971" s="7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75"/>
      <c r="N972" s="7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75"/>
      <c r="N973" s="7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75"/>
      <c r="N974" s="7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75"/>
      <c r="N975" s="7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75"/>
      <c r="N976" s="7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75"/>
      <c r="N977" s="7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75"/>
      <c r="N978" s="7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75"/>
      <c r="N979" s="7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75"/>
      <c r="N980" s="7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75"/>
      <c r="N981" s="7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75"/>
      <c r="N982" s="7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75"/>
      <c r="N983" s="7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75"/>
      <c r="N984" s="7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75"/>
      <c r="N985" s="7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75"/>
      <c r="N986" s="7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75"/>
      <c r="N987" s="7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75"/>
      <c r="N988" s="7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75"/>
      <c r="N989" s="7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75"/>
      <c r="N990" s="7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75"/>
      <c r="N991" s="7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75"/>
      <c r="N992" s="7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75"/>
      <c r="N993" s="7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75"/>
      <c r="N994" s="7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75"/>
      <c r="N995" s="7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75"/>
      <c r="N996" s="7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75"/>
      <c r="N997" s="7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75"/>
      <c r="N998" s="7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75"/>
      <c r="N999" s="7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75"/>
      <c r="N1000" s="7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GMC</cp:lastModifiedBy>
  <cp:lastPrinted>2024-01-11T02:57:55Z</cp:lastPrinted>
  <dcterms:created xsi:type="dcterms:W3CDTF">2023-10-03T15:08:31Z</dcterms:created>
  <dcterms:modified xsi:type="dcterms:W3CDTF">2024-01-11T02:59:15Z</dcterms:modified>
</cp:coreProperties>
</file>