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cuments\02_2023\REPORTE CAL\REPORTE 4\"/>
    </mc:Choice>
  </mc:AlternateContent>
  <xr:revisionPtr revIDLastSave="0" documentId="13_ncr:1_{EB1DBE90-F661-4961-BB64-186820A3779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LUIDOS 511A" sheetId="1" r:id="rId1"/>
    <sheet name="FLUIDOS 511B" sheetId="3" r:id="rId2"/>
    <sheet name="QUÍMICA 111B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5" l="1"/>
  <c r="M38" i="5"/>
  <c r="L38" i="5"/>
  <c r="K38" i="5"/>
  <c r="O3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N30" i="3"/>
  <c r="M30" i="3"/>
  <c r="N29" i="3"/>
  <c r="M29" i="3"/>
  <c r="N28" i="3"/>
  <c r="M28" i="3"/>
  <c r="L28" i="3"/>
  <c r="K28" i="3"/>
  <c r="J28" i="3"/>
  <c r="N27" i="3"/>
  <c r="M27" i="3"/>
  <c r="N26" i="3"/>
  <c r="M26" i="3"/>
  <c r="L27" i="3"/>
  <c r="P31" i="1"/>
  <c r="P29" i="1"/>
  <c r="O33" i="1"/>
  <c r="N33" i="1"/>
  <c r="O32" i="1"/>
  <c r="N32" i="1"/>
  <c r="O31" i="1"/>
  <c r="N31" i="1"/>
  <c r="O30" i="1"/>
  <c r="N30" i="1"/>
  <c r="O29" i="1"/>
  <c r="N29" i="1"/>
  <c r="M29" i="1"/>
  <c r="M32" i="1" s="1"/>
  <c r="L29" i="1"/>
  <c r="K32" i="1"/>
  <c r="K33" i="1"/>
  <c r="K31" i="1"/>
  <c r="L31" i="1"/>
  <c r="M31" i="1"/>
  <c r="K29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8" i="1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M30" i="1" l="1"/>
  <c r="M27" i="1"/>
  <c r="M28" i="1" s="1"/>
  <c r="K27" i="1"/>
  <c r="M25" i="1"/>
  <c r="M26" i="1" s="1"/>
  <c r="L26" i="1"/>
  <c r="L25" i="3"/>
  <c r="L24" i="3"/>
  <c r="L26" i="3"/>
  <c r="L29" i="3" s="1"/>
  <c r="K26" i="3"/>
  <c r="L23" i="3"/>
  <c r="K23" i="3"/>
  <c r="K27" i="3" l="1"/>
  <c r="K30" i="3" s="1"/>
  <c r="M33" i="1"/>
  <c r="L30" i="1"/>
  <c r="L32" i="1"/>
  <c r="K30" i="1"/>
  <c r="L43" i="5"/>
  <c r="L37" i="5"/>
  <c r="K43" i="5"/>
  <c r="K44" i="5" s="1"/>
  <c r="K37" i="5"/>
  <c r="L39" i="5"/>
  <c r="J27" i="3"/>
  <c r="K29" i="3"/>
  <c r="K31" i="3"/>
  <c r="K32" i="3" s="1"/>
  <c r="K34" i="1"/>
  <c r="K35" i="1" s="1"/>
  <c r="L34" i="1"/>
  <c r="L35" i="1" s="1"/>
  <c r="K26" i="1"/>
  <c r="L33" i="1" l="1"/>
  <c r="K39" i="5"/>
  <c r="K40" i="5"/>
  <c r="L27" i="1"/>
  <c r="J23" i="3"/>
  <c r="L40" i="5"/>
  <c r="L44" i="5" s="1"/>
  <c r="J26" i="3"/>
  <c r="P8" i="1"/>
  <c r="P9" i="1"/>
  <c r="P10" i="1"/>
  <c r="P11" i="1"/>
  <c r="P12" i="1"/>
  <c r="P13" i="1"/>
  <c r="P7" i="1"/>
  <c r="P14" i="1"/>
  <c r="P15" i="1"/>
  <c r="P16" i="1"/>
  <c r="P17" i="1"/>
  <c r="P18" i="1"/>
  <c r="P19" i="1"/>
  <c r="P20" i="1"/>
  <c r="P21" i="1"/>
  <c r="P22" i="1"/>
  <c r="P23" i="1"/>
  <c r="P24" i="1"/>
  <c r="J30" i="3" l="1"/>
  <c r="J31" i="3"/>
  <c r="J32" i="3" s="1"/>
  <c r="J25" i="3"/>
  <c r="K25" i="3" s="1"/>
  <c r="O8" i="5"/>
  <c r="N40" i="5"/>
  <c r="M40" i="5"/>
  <c r="N39" i="5"/>
  <c r="M39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C29" i="5" s="1"/>
  <c r="C30" i="5" s="1"/>
  <c r="C31" i="5" s="1"/>
  <c r="B9" i="3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K41" i="5" l="1"/>
  <c r="M41" i="5"/>
  <c r="L41" i="5"/>
  <c r="L42" i="5"/>
  <c r="O40" i="5"/>
  <c r="K42" i="5"/>
  <c r="M42" i="5"/>
  <c r="O28" i="3"/>
  <c r="J29" i="3"/>
  <c r="N42" i="5"/>
  <c r="L30" i="3"/>
  <c r="N41" i="5"/>
  <c r="O26" i="3"/>
  <c r="O27" i="3"/>
  <c r="O41" i="5" l="1"/>
  <c r="O39" i="5"/>
  <c r="O42" i="5" s="1"/>
  <c r="O30" i="3"/>
  <c r="O29" i="3"/>
  <c r="P30" i="1" l="1"/>
  <c r="P33" i="1" l="1"/>
  <c r="P32" i="1"/>
</calcChain>
</file>

<file path=xl/sharedStrings.xml><?xml version="1.0" encoding="utf-8"?>
<sst xmlns="http://schemas.openxmlformats.org/spreadsheetml/2006/main" count="498" uniqueCount="159">
  <si>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</si>
  <si>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</si>
  <si>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</si>
  <si>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</si>
  <si>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</si>
  <si>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</si>
  <si>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</si>
  <si>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</si>
  <si>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</si>
  <si>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</si>
  <si>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</si>
  <si>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</si>
  <si>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</si>
  <si>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</si>
  <si>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</si>
  <si>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</si>
  <si>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</si>
  <si>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</si>
  <si>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</si>
  <si>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</si>
  <si>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</si>
  <si>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MCIQ. INDRA DE LA O ORTIZ</t>
  </si>
  <si>
    <t>QUÍMICA</t>
  </si>
  <si>
    <t>FECHA:</t>
  </si>
  <si>
    <t>INSTITUTO TECNOLOGICO SUPERIOR DE SAN ANDRES TUXTLA</t>
  </si>
  <si>
    <t>REPORTE 1 DE CALIFICACIONES</t>
  </si>
  <si>
    <t>CANTIDAD ARRIBA DE LA MEDIA</t>
  </si>
  <si>
    <t>211u0423</t>
  </si>
  <si>
    <t>211u0412</t>
  </si>
  <si>
    <t>211u0414</t>
  </si>
  <si>
    <t>211u0391</t>
  </si>
  <si>
    <t>211u0392</t>
  </si>
  <si>
    <t>211u0397</t>
  </si>
  <si>
    <t>211u0417</t>
  </si>
  <si>
    <t>211u0395</t>
  </si>
  <si>
    <t>211u0425</t>
  </si>
  <si>
    <t>211u0422</t>
  </si>
  <si>
    <t>211u0567</t>
  </si>
  <si>
    <t>211u0401</t>
  </si>
  <si>
    <t>211u0399</t>
  </si>
  <si>
    <t>211u0625</t>
  </si>
  <si>
    <t>211u0393</t>
  </si>
  <si>
    <t>211u0416</t>
  </si>
  <si>
    <t>211u0027</t>
  </si>
  <si>
    <t>VENZOR CERDA JORDY DE JESUS</t>
  </si>
  <si>
    <t xml:space="preserve">AZCAÑO VENTURA ARLYN DE JESUS </t>
  </si>
  <si>
    <t xml:space="preserve">BLANCO ZARATE AXEL JAVIER </t>
  </si>
  <si>
    <t xml:space="preserve">CAMPOS MENDOZA PERLA </t>
  </si>
  <si>
    <t xml:space="preserve">CHAGALA JIMENEZ JADE YAEL </t>
  </si>
  <si>
    <t xml:space="preserve"> COBAXIN CAGAL KARLA ILIANA</t>
  </si>
  <si>
    <t xml:space="preserve">COTO COTO BRANDO </t>
  </si>
  <si>
    <t xml:space="preserve">ESCALERA CARDENAS OSVALDO </t>
  </si>
  <si>
    <t xml:space="preserve">GOMEZ OLIVEROS LUIS JAVIER </t>
  </si>
  <si>
    <t xml:space="preserve">PAVA CATEMAXCA ALEJANDRO </t>
  </si>
  <si>
    <t xml:space="preserve">PEREZ VILLEGAS PEDRO AARON </t>
  </si>
  <si>
    <t xml:space="preserve">POLITO ARTIGAS ANGEL ANTONIO </t>
  </si>
  <si>
    <t xml:space="preserve">QUINO CAPORAL VALERIA </t>
  </si>
  <si>
    <t xml:space="preserve">QUINO CORTEZ FERNANDO </t>
  </si>
  <si>
    <t xml:space="preserve"> SIXTEGA BUSTAMANTE JOSE JAVIER</t>
  </si>
  <si>
    <t xml:space="preserve">SOLANA POLITO ADOLFO ANGEL </t>
  </si>
  <si>
    <t xml:space="preserve">TOTO VERGARA JOSE ALFREDO </t>
  </si>
  <si>
    <r>
      <rPr>
        <sz val="12"/>
        <rFont val="Arial MT"/>
        <family val="2"/>
      </rPr>
      <t>221U0822</t>
    </r>
  </si>
  <si>
    <t>EDUARDO AZAMAR FRANCISCO</t>
  </si>
  <si>
    <t>U5</t>
  </si>
  <si>
    <t>511 A</t>
  </si>
  <si>
    <t>SEPTIEMBRE 2023-ENERO 2024</t>
  </si>
  <si>
    <t>ANÁLISIS DE FLUIDOS</t>
  </si>
  <si>
    <t>211u0394</t>
  </si>
  <si>
    <t>221u0821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</si>
  <si>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</si>
  <si>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</si>
  <si>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</si>
  <si>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</si>
  <si>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</si>
  <si>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</si>
  <si>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</si>
  <si>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</si>
  <si>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</si>
  <si>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</si>
  <si>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</si>
  <si>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</si>
  <si>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211u0413</t>
  </si>
  <si>
    <t>CARMONA COBAXIN GEOVANY</t>
  </si>
  <si>
    <t xml:space="preserve">CASANOVA GONZALES JADEN </t>
  </si>
  <si>
    <t>CHAPOL TOGA GERMAN YAEL</t>
  </si>
  <si>
    <t>COSME SANTOS GILBERTO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</si>
  <si>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</si>
  <si>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</si>
  <si>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</si>
  <si>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</si>
  <si>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</si>
  <si>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</si>
  <si>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</si>
  <si>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</si>
  <si>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</si>
  <si>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</si>
  <si>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PEREZ DEL ANGEL DAVID UZIEL</t>
  </si>
  <si>
    <t>511 B</t>
  </si>
  <si>
    <t xml:space="preserve">ANALISIS DE FLUIDOS </t>
  </si>
  <si>
    <t>111 B</t>
  </si>
  <si>
    <t>231U0358</t>
  </si>
  <si>
    <t>231U0362</t>
  </si>
  <si>
    <t>231U0363</t>
  </si>
  <si>
    <t>231U0366</t>
  </si>
  <si>
    <t>231U0145</t>
  </si>
  <si>
    <t>231U0367</t>
  </si>
  <si>
    <t>231U0368</t>
  </si>
  <si>
    <t>231U0371</t>
  </si>
  <si>
    <t>231U0372</t>
  </si>
  <si>
    <t>231U0373</t>
  </si>
  <si>
    <t>231U0374</t>
  </si>
  <si>
    <t>231U0593</t>
  </si>
  <si>
    <t>231U0375</t>
  </si>
  <si>
    <t>231U0109</t>
  </si>
  <si>
    <t>231U0376</t>
  </si>
  <si>
    <t>231U0378</t>
  </si>
  <si>
    <t>231U0039</t>
  </si>
  <si>
    <t>231U0380</t>
  </si>
  <si>
    <t>231U0381</t>
  </si>
  <si>
    <t>231U0385</t>
  </si>
  <si>
    <t>231U0386</t>
  </si>
  <si>
    <t>231U0394</t>
  </si>
  <si>
    <t>231U0397</t>
  </si>
  <si>
    <t>231U0398</t>
  </si>
  <si>
    <t>231U0399</t>
  </si>
  <si>
    <t>231U0400</t>
  </si>
  <si>
    <t>231U0401</t>
  </si>
  <si>
    <t>231U0594</t>
  </si>
  <si>
    <t>231U0690</t>
  </si>
  <si>
    <t>ACUA SINTA JOAHAN JAEL</t>
  </si>
  <si>
    <t>CATEMAXCA CARLOS EDGAR GEOVANNI</t>
  </si>
  <si>
    <t>CHAN VAUGHAN KEVIN DE JESUS</t>
  </si>
  <si>
    <t>COBIX QUIALA ADRIAN</t>
  </si>
  <si>
    <t>COMI COYOLT ALAN</t>
  </si>
  <si>
    <t>DE SANTIAGO PÓLITO NEMESIO</t>
  </si>
  <si>
    <t>DIAZ MENDEZ JOSE LUIS</t>
  </si>
  <si>
    <t>FARARONI CANO REY ALEXANDER</t>
  </si>
  <si>
    <t>GALLARDO PALACIOS JOSE DAMIÁN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</si>
  <si>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</si>
  <si>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</si>
  <si>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</si>
  <si>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</si>
  <si>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</si>
  <si>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</si>
  <si>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</si>
  <si>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</si>
  <si>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>MALAGA QUINO ÁNGEL DE JESÚS</t>
  </si>
  <si>
    <t>MARTINEZ  LISBETH</t>
  </si>
  <si>
    <t>MARTÍNEZ ANTEMATE EDGAR SEBASTIÁN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</si>
  <si>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</si>
  <si>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</si>
  <si>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</si>
  <si>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</si>
  <si>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</si>
  <si>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</si>
  <si>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>TORNADO MARTÍNEZ MELISSA</t>
  </si>
  <si>
    <t>TURRENT TORRES DARIHER</t>
  </si>
  <si>
    <t>VELAZCO MALAGA ALEXIS JAIR</t>
  </si>
  <si>
    <t xml:space="preserve">AZAMAR FRANCISCO EDUARDO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</si>
</sst>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Arial MT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/>
    <xf numFmtId="0" fontId="7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center"/>
    </xf>
    <xf numFmtId="0" fontId="9" fillId="3" borderId="2" xfId="0" applyFont="1" applyFill="1" applyBorder="1"/>
    <xf numFmtId="0" fontId="9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9" fontId="8" fillId="2" borderId="2" xfId="1" applyFont="1" applyFill="1" applyBorder="1" applyAlignment="1">
      <alignment horizontal="center"/>
    </xf>
    <xf numFmtId="15" fontId="9" fillId="0" borderId="1" xfId="0" applyNumberFormat="1" applyFont="1" applyBorder="1"/>
    <xf numFmtId="15" fontId="0" fillId="0" borderId="1" xfId="0" applyNumberFormat="1" applyBorder="1"/>
    <xf numFmtId="0" fontId="12" fillId="3" borderId="2" xfId="0" applyFont="1" applyFill="1" applyBorder="1"/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8" fillId="0" borderId="2" xfId="0" applyFont="1" applyBorder="1"/>
    <xf numFmtId="1" fontId="2" fillId="3" borderId="2" xfId="0" applyNumberFormat="1" applyFont="1" applyFill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12" fillId="0" borderId="0" xfId="0" applyFont="1"/>
    <xf numFmtId="0" fontId="20" fillId="0" borderId="0" xfId="0" applyFont="1"/>
    <xf numFmtId="0" fontId="4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0" fillId="0" borderId="4" xfId="0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1" fillId="0" borderId="0" xfId="0" applyFont="1"/>
    <xf numFmtId="0" fontId="13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1" fillId="0" borderId="2" xfId="0" applyFont="1" applyBorder="1"/>
    <xf numFmtId="0" fontId="9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3" borderId="4" xfId="0" applyFont="1" applyFill="1" applyBorder="1"/>
    <xf numFmtId="0" fontId="9" fillId="3" borderId="4" xfId="0" applyFont="1" applyFill="1" applyBorder="1"/>
    <xf numFmtId="1" fontId="8" fillId="3" borderId="4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37"/>
  <sheetViews>
    <sheetView topLeftCell="A22" zoomScale="110" zoomScaleNormal="110" workbookViewId="0">
      <selection activeCell="M22" sqref="M22"/>
    </sheetView>
  </sheetViews>
  <sheetFormatPr baseColWidth="10" defaultRowHeight="15"/>
  <cols>
    <col min="1" max="1" width="1.28515625" customWidth="1"/>
    <col min="2" max="2" width="4.42578125" customWidth="1"/>
    <col min="3" max="3" width="5" customWidth="1"/>
    <col min="4" max="4" width="13.42578125" customWidth="1"/>
    <col min="5" max="9" width="7.7109375" customWidth="1"/>
    <col min="10" max="10" width="15.5703125" customWidth="1"/>
    <col min="11" max="11" width="10.7109375" customWidth="1"/>
    <col min="12" max="12" width="9.7109375" customWidth="1"/>
    <col min="13" max="13" width="7.42578125" customWidth="1"/>
    <col min="14" max="15" width="8.28515625" customWidth="1"/>
    <col min="16" max="16" width="13.85546875" customWidth="1"/>
    <col min="17" max="18" width="5.7109375" customWidth="1"/>
  </cols>
  <sheetData>
    <row r="1" spans="3:17" ht="18.75">
      <c r="C1" s="95" t="s">
        <v>24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18"/>
      <c r="P1" s="19"/>
      <c r="Q1" s="2"/>
    </row>
    <row r="2" spans="3:17" ht="18.75">
      <c r="C2" s="20"/>
      <c r="D2" s="95" t="s">
        <v>25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18"/>
      <c r="P2" s="21"/>
      <c r="Q2" s="1"/>
    </row>
    <row r="3" spans="3:17" ht="18.75">
      <c r="C3" s="20"/>
      <c r="D3" s="20" t="s">
        <v>0</v>
      </c>
      <c r="E3" s="101" t="s">
        <v>66</v>
      </c>
      <c r="F3" s="101"/>
      <c r="G3" s="101"/>
      <c r="H3" s="101"/>
      <c r="I3" s="20"/>
      <c r="J3" s="20" t="s">
        <v>1</v>
      </c>
      <c r="K3" s="102" t="s">
        <v>64</v>
      </c>
      <c r="L3" s="102"/>
      <c r="M3" s="20"/>
      <c r="N3" s="20" t="s">
        <v>2</v>
      </c>
      <c r="O3" s="20"/>
      <c r="P3" s="33">
        <v>45201</v>
      </c>
    </row>
    <row r="4" spans="3:17" ht="18.75">
      <c r="C4" s="20"/>
      <c r="D4" s="20" t="s">
        <v>3</v>
      </c>
      <c r="E4" s="22" t="s">
        <v>65</v>
      </c>
      <c r="F4" s="22"/>
      <c r="G4" s="22"/>
      <c r="H4" s="22"/>
      <c r="I4" s="20"/>
      <c r="J4" s="100" t="s">
        <v>19</v>
      </c>
      <c r="K4" s="100"/>
      <c r="L4" s="22" t="s">
        <v>21</v>
      </c>
      <c r="M4" s="22"/>
      <c r="N4" s="22"/>
      <c r="O4" s="22"/>
      <c r="P4" s="22"/>
    </row>
    <row r="5" spans="3:17" ht="11.25" customHeight="1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3:17" ht="18.75">
      <c r="C6" s="42" t="s">
        <v>4</v>
      </c>
      <c r="D6" s="42" t="s">
        <v>6</v>
      </c>
      <c r="E6" s="99" t="s">
        <v>5</v>
      </c>
      <c r="F6" s="99"/>
      <c r="G6" s="99"/>
      <c r="H6" s="99"/>
      <c r="I6" s="99"/>
      <c r="J6" s="99"/>
      <c r="K6" s="25" t="s">
        <v>7</v>
      </c>
      <c r="L6" s="25" t="s">
        <v>10</v>
      </c>
      <c r="M6" s="25" t="s">
        <v>11</v>
      </c>
      <c r="N6" s="25" t="s">
        <v>12</v>
      </c>
      <c r="O6" s="25" t="s">
        <v>63</v>
      </c>
      <c r="P6" s="25" t="s">
        <v>20</v>
      </c>
    </row>
    <row r="7" spans="3:17" ht="18.75">
      <c r="C7" s="24">
        <v>1</v>
      </c>
      <c r="D7" s="40" t="s">
        <v>61</v>
      </c>
      <c r="E7" s="96" t="s">
        <v>158</v>
      </c>
      <c r="F7" s="97" t="s">
        <v>62</v>
      </c>
      <c r="G7" s="97" t="s">
        <v>62</v>
      </c>
      <c r="H7" s="97" t="s">
        <v>62</v>
      </c>
      <c r="I7" s="97" t="s">
        <v>62</v>
      </c>
      <c r="J7" s="98" t="s">
        <v>62</v>
      </c>
      <c r="K7" s="41">
        <v>92</v>
      </c>
      <c r="L7" s="24">
        <v>91</v>
      </c>
      <c r="M7" s="24">
        <v>90</v>
      </c>
      <c r="N7" s="24">
        <v>83</v>
      </c>
      <c r="O7" s="24">
        <v>82</v>
      </c>
      <c r="P7" s="27">
        <f>SUM(K7:O7)/5</f>
        <v>87.6</v>
      </c>
    </row>
    <row r="8" spans="3:17" ht="18.75">
      <c r="C8" s="24">
        <f>C7+1</f>
        <v>2</v>
      </c>
      <c r="D8" s="38" t="s">
        <v>30</v>
      </c>
      <c r="E8" s="96" t="s">
        <v>45</v>
      </c>
      <c r="F8" s="97" t="s">
        <v>45</v>
      </c>
      <c r="G8" s="97" t="s">
        <v>45</v>
      </c>
      <c r="H8" s="97" t="s">
        <v>45</v>
      </c>
      <c r="I8" s="97" t="s">
        <v>45</v>
      </c>
      <c r="J8" s="98" t="s">
        <v>45</v>
      </c>
      <c r="K8" s="79">
        <v>70</v>
      </c>
      <c r="L8" s="24">
        <v>71</v>
      </c>
      <c r="M8" s="24">
        <v>80</v>
      </c>
      <c r="N8" s="24">
        <v>88</v>
      </c>
      <c r="O8" s="24">
        <v>83</v>
      </c>
      <c r="P8" s="27">
        <f>SUM(K8:O8)/5</f>
        <v>78.400000000000006</v>
      </c>
    </row>
    <row r="9" spans="3:17" ht="18.75">
      <c r="C9" s="24">
        <f t="shared" ref="C9:C24" si="0">C8+1</f>
        <v>3</v>
      </c>
      <c r="D9" s="38" t="s">
        <v>31</v>
      </c>
      <c r="E9" s="96" t="s">
        <v>46</v>
      </c>
      <c r="F9" s="97" t="s">
        <v>46</v>
      </c>
      <c r="G9" s="97" t="s">
        <v>46</v>
      </c>
      <c r="H9" s="97" t="s">
        <v>46</v>
      </c>
      <c r="I9" s="97" t="s">
        <v>46</v>
      </c>
      <c r="J9" s="98" t="s">
        <v>46</v>
      </c>
      <c r="K9" s="83">
        <v>0</v>
      </c>
      <c r="L9" s="26">
        <v>0</v>
      </c>
      <c r="M9" s="24">
        <v>0</v>
      </c>
      <c r="N9" s="24">
        <v>0</v>
      </c>
      <c r="O9" s="24">
        <v>0</v>
      </c>
      <c r="P9" s="27">
        <f t="shared" ref="P9:P24" si="1">SUM(K9:O9)/5</f>
        <v>0</v>
      </c>
    </row>
    <row r="10" spans="3:17" ht="18.75">
      <c r="C10" s="24">
        <f t="shared" si="0"/>
        <v>4</v>
      </c>
      <c r="D10" s="38" t="s">
        <v>41</v>
      </c>
      <c r="E10" s="96" t="s">
        <v>47</v>
      </c>
      <c r="F10" s="97" t="s">
        <v>47</v>
      </c>
      <c r="G10" s="97" t="s">
        <v>47</v>
      </c>
      <c r="H10" s="97" t="s">
        <v>47</v>
      </c>
      <c r="I10" s="97" t="s">
        <v>47</v>
      </c>
      <c r="J10" s="98" t="s">
        <v>47</v>
      </c>
      <c r="K10" s="41">
        <v>71</v>
      </c>
      <c r="L10" s="24">
        <v>82</v>
      </c>
      <c r="M10" s="24">
        <v>90</v>
      </c>
      <c r="N10" s="24">
        <v>91</v>
      </c>
      <c r="O10" s="24">
        <v>82</v>
      </c>
      <c r="P10" s="27">
        <f t="shared" si="1"/>
        <v>83.2</v>
      </c>
    </row>
    <row r="11" spans="3:17" ht="18.75">
      <c r="C11" s="24">
        <f t="shared" si="0"/>
        <v>5</v>
      </c>
      <c r="D11" s="38" t="s">
        <v>34</v>
      </c>
      <c r="E11" s="96" t="s">
        <v>48</v>
      </c>
      <c r="F11" s="97" t="s">
        <v>48</v>
      </c>
      <c r="G11" s="97" t="s">
        <v>48</v>
      </c>
      <c r="H11" s="97" t="s">
        <v>48</v>
      </c>
      <c r="I11" s="97" t="s">
        <v>48</v>
      </c>
      <c r="J11" s="98" t="s">
        <v>48</v>
      </c>
      <c r="K11" s="41">
        <v>96</v>
      </c>
      <c r="L11" s="24">
        <v>93</v>
      </c>
      <c r="M11" s="24">
        <v>87</v>
      </c>
      <c r="N11" s="24">
        <v>92</v>
      </c>
      <c r="O11" s="24">
        <v>82</v>
      </c>
      <c r="P11" s="27">
        <f t="shared" si="1"/>
        <v>90</v>
      </c>
    </row>
    <row r="12" spans="3:17" ht="18.75">
      <c r="C12" s="24">
        <f t="shared" si="0"/>
        <v>6</v>
      </c>
      <c r="D12" s="38" t="s">
        <v>37</v>
      </c>
      <c r="E12" s="96" t="s">
        <v>49</v>
      </c>
      <c r="F12" s="97" t="s">
        <v>49</v>
      </c>
      <c r="G12" s="97" t="s">
        <v>49</v>
      </c>
      <c r="H12" s="97" t="s">
        <v>49</v>
      </c>
      <c r="I12" s="97" t="s">
        <v>49</v>
      </c>
      <c r="J12" s="98" t="s">
        <v>49</v>
      </c>
      <c r="K12" s="53">
        <v>70</v>
      </c>
      <c r="L12" s="24">
        <v>76</v>
      </c>
      <c r="M12" s="24">
        <v>88</v>
      </c>
      <c r="N12" s="24">
        <v>83</v>
      </c>
      <c r="O12" s="24">
        <v>83</v>
      </c>
      <c r="P12" s="27">
        <f t="shared" si="1"/>
        <v>80</v>
      </c>
    </row>
    <row r="13" spans="3:17" ht="18.75">
      <c r="C13" s="24">
        <f t="shared" si="0"/>
        <v>7</v>
      </c>
      <c r="D13" s="38" t="s">
        <v>32</v>
      </c>
      <c r="E13" s="96" t="s">
        <v>50</v>
      </c>
      <c r="F13" s="97" t="s">
        <v>50</v>
      </c>
      <c r="G13" s="97" t="s">
        <v>50</v>
      </c>
      <c r="H13" s="97" t="s">
        <v>50</v>
      </c>
      <c r="I13" s="97" t="s">
        <v>50</v>
      </c>
      <c r="J13" s="98" t="s">
        <v>50</v>
      </c>
      <c r="K13" s="79">
        <v>70</v>
      </c>
      <c r="L13" s="82">
        <v>70</v>
      </c>
      <c r="M13" s="24">
        <v>80</v>
      </c>
      <c r="N13" s="24">
        <v>82</v>
      </c>
      <c r="O13" s="24">
        <v>80</v>
      </c>
      <c r="P13" s="27">
        <f t="shared" si="1"/>
        <v>76.400000000000006</v>
      </c>
    </row>
    <row r="14" spans="3:17" ht="18.75">
      <c r="C14" s="24">
        <f t="shared" si="0"/>
        <v>8</v>
      </c>
      <c r="D14" s="38" t="s">
        <v>39</v>
      </c>
      <c r="E14" s="96" t="s">
        <v>51</v>
      </c>
      <c r="F14" s="97" t="s">
        <v>51</v>
      </c>
      <c r="G14" s="97" t="s">
        <v>51</v>
      </c>
      <c r="H14" s="97" t="s">
        <v>51</v>
      </c>
      <c r="I14" s="97" t="s">
        <v>51</v>
      </c>
      <c r="J14" s="98" t="s">
        <v>51</v>
      </c>
      <c r="K14" s="41">
        <v>85</v>
      </c>
      <c r="L14" s="24">
        <v>92</v>
      </c>
      <c r="M14" s="24">
        <v>93</v>
      </c>
      <c r="N14" s="24">
        <v>85</v>
      </c>
      <c r="O14" s="24">
        <v>82</v>
      </c>
      <c r="P14" s="27">
        <f t="shared" si="1"/>
        <v>87.4</v>
      </c>
    </row>
    <row r="15" spans="3:17" ht="18.75">
      <c r="C15" s="24">
        <f t="shared" si="0"/>
        <v>9</v>
      </c>
      <c r="D15" s="38" t="s">
        <v>38</v>
      </c>
      <c r="E15" s="96" t="s">
        <v>52</v>
      </c>
      <c r="F15" s="97" t="s">
        <v>52</v>
      </c>
      <c r="G15" s="97" t="s">
        <v>52</v>
      </c>
      <c r="H15" s="97" t="s">
        <v>52</v>
      </c>
      <c r="I15" s="97" t="s">
        <v>52</v>
      </c>
      <c r="J15" s="98" t="s">
        <v>52</v>
      </c>
      <c r="K15" s="53">
        <v>70</v>
      </c>
      <c r="L15" s="24">
        <v>85</v>
      </c>
      <c r="M15" s="24">
        <v>83</v>
      </c>
      <c r="N15" s="24">
        <v>85</v>
      </c>
      <c r="O15" s="24">
        <v>84</v>
      </c>
      <c r="P15" s="27">
        <f t="shared" si="1"/>
        <v>81.400000000000006</v>
      </c>
    </row>
    <row r="16" spans="3:17" ht="18.75">
      <c r="C16" s="24">
        <f t="shared" si="0"/>
        <v>10</v>
      </c>
      <c r="D16" s="38" t="s">
        <v>28</v>
      </c>
      <c r="E16" s="96" t="s">
        <v>53</v>
      </c>
      <c r="F16" s="97" t="s">
        <v>53</v>
      </c>
      <c r="G16" s="97" t="s">
        <v>53</v>
      </c>
      <c r="H16" s="97" t="s">
        <v>53</v>
      </c>
      <c r="I16" s="97" t="s">
        <v>53</v>
      </c>
      <c r="J16" s="98" t="s">
        <v>53</v>
      </c>
      <c r="K16" s="53">
        <v>70</v>
      </c>
      <c r="L16" s="24">
        <v>79</v>
      </c>
      <c r="M16" s="24">
        <v>83</v>
      </c>
      <c r="N16" s="24">
        <v>79</v>
      </c>
      <c r="O16" s="24">
        <v>83</v>
      </c>
      <c r="P16" s="27">
        <f t="shared" si="1"/>
        <v>78.8</v>
      </c>
    </row>
    <row r="17" spans="3:16" ht="18.75">
      <c r="C17" s="24">
        <f t="shared" si="0"/>
        <v>11</v>
      </c>
      <c r="D17" s="38" t="s">
        <v>40</v>
      </c>
      <c r="E17" s="96" t="s">
        <v>54</v>
      </c>
      <c r="F17" s="97" t="s">
        <v>54</v>
      </c>
      <c r="G17" s="97" t="s">
        <v>54</v>
      </c>
      <c r="H17" s="97" t="s">
        <v>54</v>
      </c>
      <c r="I17" s="97" t="s">
        <v>54</v>
      </c>
      <c r="J17" s="98" t="s">
        <v>54</v>
      </c>
      <c r="K17" s="83">
        <v>0</v>
      </c>
      <c r="L17" s="26">
        <v>0</v>
      </c>
      <c r="M17" s="26">
        <v>0</v>
      </c>
      <c r="N17" s="24">
        <v>0</v>
      </c>
      <c r="O17" s="24">
        <v>0</v>
      </c>
      <c r="P17" s="27">
        <f t="shared" si="1"/>
        <v>0</v>
      </c>
    </row>
    <row r="18" spans="3:16" ht="18.75">
      <c r="C18" s="24">
        <f t="shared" si="0"/>
        <v>12</v>
      </c>
      <c r="D18" s="38" t="s">
        <v>29</v>
      </c>
      <c r="E18" s="96" t="s">
        <v>55</v>
      </c>
      <c r="F18" s="97" t="s">
        <v>55</v>
      </c>
      <c r="G18" s="97" t="s">
        <v>55</v>
      </c>
      <c r="H18" s="97" t="s">
        <v>55</v>
      </c>
      <c r="I18" s="97" t="s">
        <v>55</v>
      </c>
      <c r="J18" s="98" t="s">
        <v>55</v>
      </c>
      <c r="K18" s="79">
        <v>70</v>
      </c>
      <c r="L18" s="82">
        <v>70</v>
      </c>
      <c r="M18" s="24">
        <v>75</v>
      </c>
      <c r="N18" s="24">
        <v>92</v>
      </c>
      <c r="O18" s="24">
        <v>86</v>
      </c>
      <c r="P18" s="27">
        <f t="shared" si="1"/>
        <v>78.599999999999994</v>
      </c>
    </row>
    <row r="19" spans="3:16" ht="18.75">
      <c r="C19" s="24">
        <f t="shared" si="0"/>
        <v>13</v>
      </c>
      <c r="D19" s="38" t="s">
        <v>42</v>
      </c>
      <c r="E19" s="96" t="s">
        <v>56</v>
      </c>
      <c r="F19" s="97" t="s">
        <v>56</v>
      </c>
      <c r="G19" s="97" t="s">
        <v>56</v>
      </c>
      <c r="H19" s="97" t="s">
        <v>56</v>
      </c>
      <c r="I19" s="97" t="s">
        <v>56</v>
      </c>
      <c r="J19" s="98" t="s">
        <v>56</v>
      </c>
      <c r="K19" s="41">
        <v>85</v>
      </c>
      <c r="L19" s="24">
        <v>92</v>
      </c>
      <c r="M19" s="24">
        <v>79</v>
      </c>
      <c r="N19" s="24">
        <v>92</v>
      </c>
      <c r="O19" s="24">
        <v>85</v>
      </c>
      <c r="P19" s="27">
        <f t="shared" si="1"/>
        <v>86.6</v>
      </c>
    </row>
    <row r="20" spans="3:16" ht="18.75">
      <c r="C20" s="24">
        <f t="shared" si="0"/>
        <v>14</v>
      </c>
      <c r="D20" s="38" t="s">
        <v>33</v>
      </c>
      <c r="E20" s="96" t="s">
        <v>57</v>
      </c>
      <c r="F20" s="97" t="s">
        <v>57</v>
      </c>
      <c r="G20" s="97" t="s">
        <v>57</v>
      </c>
      <c r="H20" s="97" t="s">
        <v>57</v>
      </c>
      <c r="I20" s="97" t="s">
        <v>57</v>
      </c>
      <c r="J20" s="98" t="s">
        <v>57</v>
      </c>
      <c r="K20" s="79">
        <v>70</v>
      </c>
      <c r="L20" s="82">
        <v>70</v>
      </c>
      <c r="M20" s="24">
        <v>75</v>
      </c>
      <c r="N20" s="24">
        <v>81</v>
      </c>
      <c r="O20" s="24">
        <v>82</v>
      </c>
      <c r="P20" s="27">
        <f t="shared" si="1"/>
        <v>75.599999999999994</v>
      </c>
    </row>
    <row r="21" spans="3:16" ht="18.75">
      <c r="C21" s="24">
        <f t="shared" si="0"/>
        <v>15</v>
      </c>
      <c r="D21" s="38" t="s">
        <v>36</v>
      </c>
      <c r="E21" s="104" t="s">
        <v>58</v>
      </c>
      <c r="F21" s="105" t="s">
        <v>58</v>
      </c>
      <c r="G21" s="105" t="s">
        <v>58</v>
      </c>
      <c r="H21" s="105" t="s">
        <v>58</v>
      </c>
      <c r="I21" s="105" t="s">
        <v>58</v>
      </c>
      <c r="J21" s="106" t="s">
        <v>58</v>
      </c>
      <c r="K21" s="41">
        <v>90</v>
      </c>
      <c r="L21" s="24">
        <v>96</v>
      </c>
      <c r="M21" s="24">
        <v>83</v>
      </c>
      <c r="N21" s="24">
        <v>86</v>
      </c>
      <c r="O21" s="24">
        <v>83</v>
      </c>
      <c r="P21" s="27">
        <f t="shared" si="1"/>
        <v>87.6</v>
      </c>
    </row>
    <row r="22" spans="3:16" ht="18.75">
      <c r="C22" s="24">
        <f t="shared" si="0"/>
        <v>16</v>
      </c>
      <c r="D22" s="38" t="s">
        <v>27</v>
      </c>
      <c r="E22" s="96" t="s">
        <v>59</v>
      </c>
      <c r="F22" s="97" t="s">
        <v>59</v>
      </c>
      <c r="G22" s="97" t="s">
        <v>59</v>
      </c>
      <c r="H22" s="97" t="s">
        <v>59</v>
      </c>
      <c r="I22" s="97" t="s">
        <v>59</v>
      </c>
      <c r="J22" s="98" t="s">
        <v>59</v>
      </c>
      <c r="K22" s="79">
        <v>70</v>
      </c>
      <c r="L22" s="24">
        <v>71</v>
      </c>
      <c r="M22" s="24">
        <v>78</v>
      </c>
      <c r="N22" s="24">
        <v>87</v>
      </c>
      <c r="O22" s="24">
        <v>83</v>
      </c>
      <c r="P22" s="27">
        <f t="shared" si="1"/>
        <v>77.8</v>
      </c>
    </row>
    <row r="23" spans="3:16" ht="18.75">
      <c r="C23" s="24">
        <f t="shared" si="0"/>
        <v>17</v>
      </c>
      <c r="D23" s="38" t="s">
        <v>35</v>
      </c>
      <c r="E23" s="96" t="s">
        <v>60</v>
      </c>
      <c r="F23" s="97" t="s">
        <v>60</v>
      </c>
      <c r="G23" s="97" t="s">
        <v>60</v>
      </c>
      <c r="H23" s="97" t="s">
        <v>60</v>
      </c>
      <c r="I23" s="97" t="s">
        <v>60</v>
      </c>
      <c r="J23" s="98" t="s">
        <v>60</v>
      </c>
      <c r="K23" s="53">
        <v>70</v>
      </c>
      <c r="L23" s="24">
        <v>98</v>
      </c>
      <c r="M23" s="24">
        <v>83</v>
      </c>
      <c r="N23" s="24">
        <v>87</v>
      </c>
      <c r="O23" s="24">
        <v>82</v>
      </c>
      <c r="P23" s="27">
        <f t="shared" si="1"/>
        <v>84</v>
      </c>
    </row>
    <row r="24" spans="3:16" ht="18.75">
      <c r="C24" s="24">
        <f t="shared" si="0"/>
        <v>18</v>
      </c>
      <c r="D24" s="38" t="s">
        <v>43</v>
      </c>
      <c r="E24" s="96" t="s">
        <v>44</v>
      </c>
      <c r="F24" s="97" t="s">
        <v>44</v>
      </c>
      <c r="G24" s="97" t="s">
        <v>44</v>
      </c>
      <c r="H24" s="97" t="s">
        <v>44</v>
      </c>
      <c r="I24" s="97" t="s">
        <v>44</v>
      </c>
      <c r="J24" s="98" t="s">
        <v>44</v>
      </c>
      <c r="K24" s="79">
        <v>70</v>
      </c>
      <c r="L24" s="82">
        <v>70</v>
      </c>
      <c r="M24" s="24">
        <v>75</v>
      </c>
      <c r="N24" s="135">
        <v>70</v>
      </c>
      <c r="O24" s="24">
        <v>82</v>
      </c>
      <c r="P24" s="27">
        <f t="shared" si="1"/>
        <v>73.400000000000006</v>
      </c>
    </row>
    <row r="25" spans="3:16" ht="18.75">
      <c r="C25" s="24"/>
      <c r="D25" s="71"/>
      <c r="E25" s="38"/>
      <c r="F25" s="67"/>
      <c r="G25" s="67"/>
      <c r="H25" s="67"/>
      <c r="I25" s="67"/>
      <c r="J25" s="68"/>
      <c r="K25" s="41"/>
      <c r="L25" s="69"/>
      <c r="M25" s="69">
        <f>SUM(M8:M24)</f>
        <v>1232</v>
      </c>
      <c r="N25" s="24"/>
      <c r="O25" s="24"/>
      <c r="P25" s="27"/>
    </row>
    <row r="26" spans="3:16" ht="18.75">
      <c r="C26" s="23"/>
      <c r="D26" s="20"/>
      <c r="E26" s="103"/>
      <c r="F26" s="103"/>
      <c r="G26" s="103"/>
      <c r="H26" s="103"/>
      <c r="I26" s="103"/>
      <c r="J26" s="103"/>
      <c r="K26" s="65">
        <f>AVERAGE(K8:K24)</f>
        <v>66.294117647058826</v>
      </c>
      <c r="L26" s="66">
        <f>AVERAGE(L8:L24)</f>
        <v>71.470588235294116</v>
      </c>
      <c r="M26" s="78">
        <f>M25/18</f>
        <v>68.444444444444443</v>
      </c>
      <c r="N26" s="26"/>
      <c r="O26" s="26"/>
      <c r="P26" s="27"/>
    </row>
    <row r="27" spans="3:16" ht="18.75">
      <c r="C27" s="24"/>
      <c r="D27" s="23"/>
      <c r="E27" s="87" t="s">
        <v>26</v>
      </c>
      <c r="F27" s="88"/>
      <c r="G27" s="88"/>
      <c r="H27" s="88"/>
      <c r="I27" s="88"/>
      <c r="J27" s="89"/>
      <c r="K27" s="37">
        <f>COUNTIF(K6:K24,"&gt;=49.47")</f>
        <v>16</v>
      </c>
      <c r="L27" s="35">
        <f>(K27*100)/19</f>
        <v>84.21052631578948</v>
      </c>
      <c r="M27" s="35">
        <f>COUNTIF(M6:M24,"&gt;=77.9")</f>
        <v>13</v>
      </c>
      <c r="N27" s="28"/>
      <c r="O27" s="28"/>
      <c r="P27" s="27"/>
    </row>
    <row r="28" spans="3:16" ht="18.75">
      <c r="C28" s="21"/>
      <c r="D28" s="20"/>
      <c r="E28" s="72"/>
      <c r="F28" s="72"/>
      <c r="G28" s="72"/>
      <c r="H28" s="72"/>
      <c r="I28" s="73"/>
      <c r="J28" s="74"/>
      <c r="K28" s="37"/>
      <c r="L28" s="75"/>
      <c r="M28" s="75">
        <f>(M27*100)/18</f>
        <v>72.222222222222229</v>
      </c>
      <c r="N28" s="76"/>
      <c r="O28" s="76"/>
      <c r="P28" s="77"/>
    </row>
    <row r="29" spans="3:16" ht="18.75">
      <c r="C29" s="20"/>
      <c r="D29" s="86"/>
      <c r="E29" s="86"/>
      <c r="F29" s="21"/>
      <c r="G29" s="20"/>
      <c r="H29" s="20"/>
      <c r="I29" s="90" t="s">
        <v>16</v>
      </c>
      <c r="J29" s="90"/>
      <c r="K29" s="29">
        <f>COUNTIF(K7:K24,"&gt;=70")</f>
        <v>16</v>
      </c>
      <c r="L29" s="29">
        <f>COUNTIF(L7:L24,"&gt;=70")</f>
        <v>16</v>
      </c>
      <c r="M29" s="29">
        <f>COUNTIF(M7:M24,"&gt;=70")</f>
        <v>16</v>
      </c>
      <c r="N29" s="29">
        <f>COUNTIF(N7:N24,"&gt;=70")</f>
        <v>16</v>
      </c>
      <c r="O29" s="29">
        <f>COUNTIF(O7:O24,"&gt;=70")</f>
        <v>16</v>
      </c>
      <c r="P29" s="30">
        <f>COUNTIF(P7:P24,"&gt;=70")</f>
        <v>16</v>
      </c>
    </row>
    <row r="30" spans="3:16" ht="18.75">
      <c r="C30" s="20"/>
      <c r="D30" s="86"/>
      <c r="E30" s="86"/>
      <c r="F30" s="18"/>
      <c r="G30" s="20"/>
      <c r="H30" s="20"/>
      <c r="I30" s="91" t="s">
        <v>17</v>
      </c>
      <c r="J30" s="91"/>
      <c r="K30" s="31">
        <f>COUNTIF(K8:K24,"&lt;70")</f>
        <v>2</v>
      </c>
      <c r="L30" s="31">
        <f>COUNTIF(L8:L24,"&lt;70")</f>
        <v>2</v>
      </c>
      <c r="M30" s="31">
        <f>COUNTIF(M8:M24,"&lt;70")</f>
        <v>2</v>
      </c>
      <c r="N30" s="31">
        <f>COUNTIF(N8:N27,"&lt;70")</f>
        <v>2</v>
      </c>
      <c r="O30" s="31">
        <f>COUNTIF(O8:O27,"&lt;70")</f>
        <v>2</v>
      </c>
      <c r="P30" s="31">
        <f>COUNTIF(P8:P27,"&lt;70")</f>
        <v>2</v>
      </c>
    </row>
    <row r="31" spans="3:16" ht="18.75">
      <c r="C31" s="20"/>
      <c r="D31" s="86"/>
      <c r="E31" s="86"/>
      <c r="F31" s="86"/>
      <c r="G31" s="20"/>
      <c r="H31" s="20"/>
      <c r="I31" s="91" t="s">
        <v>18</v>
      </c>
      <c r="J31" s="91"/>
      <c r="K31" s="31">
        <f>COUNT(K7:K24)</f>
        <v>18</v>
      </c>
      <c r="L31" s="31">
        <f>COUNT(L7:L24)</f>
        <v>18</v>
      </c>
      <c r="M31" s="31">
        <f>COUNT(M7:M24)</f>
        <v>18</v>
      </c>
      <c r="N31" s="31">
        <f>COUNT(N7:N24)</f>
        <v>18</v>
      </c>
      <c r="O31" s="31">
        <f>COUNT(O7:O24)</f>
        <v>18</v>
      </c>
      <c r="P31" s="31">
        <f>COUNT(P7:P24)</f>
        <v>18</v>
      </c>
    </row>
    <row r="32" spans="3:16" ht="18.75">
      <c r="C32" s="20"/>
      <c r="D32" s="86"/>
      <c r="E32" s="86"/>
      <c r="F32" s="21"/>
      <c r="G32" s="20"/>
      <c r="H32" s="20"/>
      <c r="I32" s="92" t="s">
        <v>13</v>
      </c>
      <c r="J32" s="92"/>
      <c r="K32" s="32">
        <f>K29/K31</f>
        <v>0.88888888888888884</v>
      </c>
      <c r="L32" s="32">
        <f>L29/L31</f>
        <v>0.88888888888888884</v>
      </c>
      <c r="M32" s="32">
        <f>M29/M31</f>
        <v>0.88888888888888884</v>
      </c>
      <c r="N32" s="32">
        <f>N29/N31</f>
        <v>0.88888888888888884</v>
      </c>
      <c r="O32" s="32">
        <f>O29/O31</f>
        <v>0.88888888888888884</v>
      </c>
      <c r="P32" s="32">
        <f t="shared" ref="N32:P32" si="2">P29/P31</f>
        <v>0.88888888888888884</v>
      </c>
    </row>
    <row r="33" spans="3:16" ht="18.75">
      <c r="C33" s="20"/>
      <c r="D33" s="86"/>
      <c r="E33" s="86"/>
      <c r="F33" s="21"/>
      <c r="G33" s="20"/>
      <c r="H33" s="20"/>
      <c r="I33" s="92" t="s">
        <v>14</v>
      </c>
      <c r="J33" s="92"/>
      <c r="K33" s="32">
        <f>K30/K31</f>
        <v>0.1111111111111111</v>
      </c>
      <c r="L33" s="32">
        <f>L30/L31</f>
        <v>0.1111111111111111</v>
      </c>
      <c r="M33" s="32">
        <f>M30/M31</f>
        <v>0.1111111111111111</v>
      </c>
      <c r="N33" s="32">
        <f>N30/N31</f>
        <v>0.1111111111111111</v>
      </c>
      <c r="O33" s="32">
        <f>O30/O31</f>
        <v>0.1111111111111111</v>
      </c>
      <c r="P33" s="32">
        <f t="shared" ref="N33:P33" si="3">P30/P31</f>
        <v>0.1111111111111111</v>
      </c>
    </row>
    <row r="34" spans="3:16" ht="18.75">
      <c r="C34" s="20"/>
      <c r="D34" s="86"/>
      <c r="E34" s="86"/>
      <c r="F34" s="18"/>
      <c r="G34" s="20"/>
      <c r="H34" s="20"/>
      <c r="I34" s="20"/>
      <c r="J34" s="54"/>
      <c r="K34" s="54">
        <f>COUNTIF(L8:L24,"&gt;=68")</f>
        <v>15</v>
      </c>
      <c r="L34" s="54">
        <f>COUNTIF(L8:L24,"&gt;=74")</f>
        <v>9</v>
      </c>
      <c r="M34" s="55"/>
      <c r="N34" s="20"/>
      <c r="O34" s="20"/>
      <c r="P34" s="20"/>
    </row>
    <row r="35" spans="3:16" ht="18.75">
      <c r="C35" s="20"/>
      <c r="D35" s="21"/>
      <c r="E35" s="21"/>
      <c r="F35" s="18"/>
      <c r="G35" s="20"/>
      <c r="H35" s="20"/>
      <c r="I35" s="20"/>
      <c r="J35" s="54"/>
      <c r="K35" s="54">
        <f>K34/19</f>
        <v>0.78947368421052633</v>
      </c>
      <c r="L35" s="54">
        <f>L34/19</f>
        <v>0.47368421052631576</v>
      </c>
      <c r="M35" s="55"/>
      <c r="N35" s="20"/>
      <c r="O35" s="20"/>
      <c r="P35" s="20"/>
    </row>
    <row r="36" spans="3:16" ht="18.75">
      <c r="C36" s="20"/>
      <c r="D36" s="20"/>
      <c r="E36" s="20"/>
      <c r="F36" s="20"/>
      <c r="G36" s="20"/>
      <c r="H36" s="20"/>
      <c r="I36" s="20"/>
      <c r="J36" s="20"/>
      <c r="K36" s="94"/>
      <c r="L36" s="94"/>
      <c r="M36" s="94"/>
      <c r="N36" s="94"/>
      <c r="O36" s="21"/>
      <c r="P36" s="20"/>
    </row>
    <row r="37" spans="3:16" ht="18.75">
      <c r="C37" s="20"/>
      <c r="D37" s="20"/>
      <c r="E37" s="20"/>
      <c r="F37" s="20"/>
      <c r="G37" s="20"/>
      <c r="H37" s="20"/>
      <c r="I37" s="20"/>
      <c r="J37" s="20"/>
      <c r="K37" s="93" t="s">
        <v>15</v>
      </c>
      <c r="L37" s="93"/>
      <c r="M37" s="93"/>
      <c r="N37" s="93"/>
      <c r="O37" s="18"/>
      <c r="P37" s="20"/>
    </row>
  </sheetData>
  <sortState xmlns:xlrd2="http://schemas.microsoft.com/office/spreadsheetml/2017/richdata2" ref="D8:J23">
    <sortCondition ref="E9:E24"/>
  </sortState>
  <mergeCells count="39">
    <mergeCell ref="E16:J16"/>
    <mergeCell ref="E14:J14"/>
    <mergeCell ref="E7:J7"/>
    <mergeCell ref="E22:J22"/>
    <mergeCell ref="E26:J26"/>
    <mergeCell ref="E24:J24"/>
    <mergeCell ref="E23:J23"/>
    <mergeCell ref="E20:J20"/>
    <mergeCell ref="E21:J21"/>
    <mergeCell ref="C1:N1"/>
    <mergeCell ref="E19:J19"/>
    <mergeCell ref="E8:J8"/>
    <mergeCell ref="E6:J6"/>
    <mergeCell ref="J4:K4"/>
    <mergeCell ref="D2:N2"/>
    <mergeCell ref="E3:H3"/>
    <mergeCell ref="K3:L3"/>
    <mergeCell ref="E9:J9"/>
    <mergeCell ref="E10:J10"/>
    <mergeCell ref="E11:J11"/>
    <mergeCell ref="E12:J12"/>
    <mergeCell ref="E13:J13"/>
    <mergeCell ref="E18:J18"/>
    <mergeCell ref="E17:J17"/>
    <mergeCell ref="E15:J15"/>
    <mergeCell ref="I32:J32"/>
    <mergeCell ref="I33:J33"/>
    <mergeCell ref="K37:N37"/>
    <mergeCell ref="D30:E30"/>
    <mergeCell ref="D33:E33"/>
    <mergeCell ref="D34:E34"/>
    <mergeCell ref="D32:E32"/>
    <mergeCell ref="D31:F31"/>
    <mergeCell ref="K36:N36"/>
    <mergeCell ref="D29:E29"/>
    <mergeCell ref="E27:J27"/>
    <mergeCell ref="I29:J29"/>
    <mergeCell ref="I30:J30"/>
    <mergeCell ref="I31:J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topLeftCell="A17" zoomScale="130" zoomScaleNormal="130" workbookViewId="0">
      <selection activeCell="N31" sqref="N31"/>
    </sheetView>
  </sheetViews>
  <sheetFormatPr baseColWidth="10" defaultRowHeight="15"/>
  <cols>
    <col min="2" max="2" width="5" customWidth="1"/>
    <col min="3" max="3" width="10.85546875" customWidth="1"/>
    <col min="4" max="6" width="7.7109375" customWidth="1"/>
    <col min="7" max="7" width="4.28515625" customWidth="1"/>
    <col min="8" max="8" width="7.7109375" customWidth="1"/>
    <col min="9" max="9" width="9.42578125" customWidth="1"/>
    <col min="10" max="10" width="11.28515625" customWidth="1"/>
    <col min="11" max="11" width="7.28515625" customWidth="1"/>
    <col min="12" max="14" width="7.5703125" customWidth="1"/>
    <col min="15" max="15" width="10.28515625" customWidth="1"/>
    <col min="16" max="17" width="5.7109375" customWidth="1"/>
  </cols>
  <sheetData>
    <row r="1" spans="2:16" ht="15.75">
      <c r="B1" s="110" t="s">
        <v>24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39"/>
      <c r="O1" s="2"/>
      <c r="P1" s="2"/>
    </row>
    <row r="2" spans="2:16">
      <c r="C2" s="111" t="s">
        <v>8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7"/>
      <c r="O2" s="1"/>
      <c r="P2" s="1"/>
    </row>
    <row r="3" spans="2:16">
      <c r="C3" t="s">
        <v>0</v>
      </c>
      <c r="D3" s="112" t="s">
        <v>98</v>
      </c>
      <c r="E3" s="112"/>
      <c r="F3" s="112"/>
      <c r="G3" s="112"/>
      <c r="I3" t="s">
        <v>1</v>
      </c>
      <c r="J3" s="113" t="s">
        <v>97</v>
      </c>
      <c r="K3" s="113"/>
      <c r="M3" t="s">
        <v>23</v>
      </c>
      <c r="O3" s="34">
        <v>45201</v>
      </c>
    </row>
    <row r="4" spans="2:16" ht="6.75" customHeight="1">
      <c r="D4" s="5"/>
      <c r="E4" s="5"/>
      <c r="F4" s="5"/>
      <c r="G4" s="5"/>
    </row>
    <row r="5" spans="2:16">
      <c r="C5" t="s">
        <v>3</v>
      </c>
      <c r="D5" s="113" t="s">
        <v>65</v>
      </c>
      <c r="E5" s="113"/>
      <c r="F5" s="113"/>
      <c r="G5" s="113"/>
      <c r="I5" s="114" t="s">
        <v>19</v>
      </c>
      <c r="J5" s="114"/>
      <c r="K5" s="14" t="s">
        <v>21</v>
      </c>
      <c r="L5" s="14"/>
      <c r="M5" s="14"/>
      <c r="N5" s="14"/>
      <c r="O5" s="14"/>
    </row>
    <row r="6" spans="2:16" ht="11.25" customHeight="1"/>
    <row r="7" spans="2:16">
      <c r="B7" s="44" t="s">
        <v>4</v>
      </c>
      <c r="C7" s="44" t="s">
        <v>6</v>
      </c>
      <c r="D7" s="115" t="s">
        <v>5</v>
      </c>
      <c r="E7" s="115"/>
      <c r="F7" s="115"/>
      <c r="G7" s="115"/>
      <c r="H7" s="115"/>
      <c r="I7" s="115"/>
      <c r="J7" s="8" t="s">
        <v>7</v>
      </c>
      <c r="K7" s="8" t="s">
        <v>10</v>
      </c>
      <c r="L7" s="8" t="s">
        <v>11</v>
      </c>
      <c r="M7" s="8" t="s">
        <v>12</v>
      </c>
      <c r="N7" s="8" t="s">
        <v>63</v>
      </c>
      <c r="O7" s="8" t="s">
        <v>20</v>
      </c>
    </row>
    <row r="8" spans="2:16" ht="15.75">
      <c r="B8" s="15">
        <v>1</v>
      </c>
      <c r="C8" s="40" t="s">
        <v>67</v>
      </c>
      <c r="D8" s="107" t="s">
        <v>82</v>
      </c>
      <c r="E8" s="108" t="s">
        <v>82</v>
      </c>
      <c r="F8" s="108" t="s">
        <v>82</v>
      </c>
      <c r="G8" s="108" t="s">
        <v>82</v>
      </c>
      <c r="H8" s="108" t="s">
        <v>82</v>
      </c>
      <c r="I8" s="109" t="s">
        <v>82</v>
      </c>
      <c r="J8" s="49">
        <v>70</v>
      </c>
      <c r="K8" s="51">
        <v>80</v>
      </c>
      <c r="L8" s="15">
        <v>79</v>
      </c>
      <c r="M8" s="15">
        <v>85</v>
      </c>
      <c r="N8" s="15">
        <v>79</v>
      </c>
      <c r="O8" s="43">
        <f>SUM(J8:N8)/5</f>
        <v>78.599999999999994</v>
      </c>
    </row>
    <row r="9" spans="2:16" ht="15.75">
      <c r="B9" s="15">
        <f>B8+1</f>
        <v>2</v>
      </c>
      <c r="C9" s="40" t="s">
        <v>68</v>
      </c>
      <c r="D9" s="107" t="s">
        <v>83</v>
      </c>
      <c r="E9" s="108" t="s">
        <v>83</v>
      </c>
      <c r="F9" s="108" t="s">
        <v>83</v>
      </c>
      <c r="G9" s="108" t="s">
        <v>83</v>
      </c>
      <c r="H9" s="108" t="s">
        <v>83</v>
      </c>
      <c r="I9" s="109" t="s">
        <v>83</v>
      </c>
      <c r="J9" s="50">
        <v>71</v>
      </c>
      <c r="K9" s="51">
        <v>70</v>
      </c>
      <c r="L9" s="15">
        <v>79</v>
      </c>
      <c r="M9" s="15">
        <v>79</v>
      </c>
      <c r="N9" s="15">
        <v>77</v>
      </c>
      <c r="O9" s="43">
        <f t="shared" ref="O9:O22" si="0">SUM(J9:N9)/5</f>
        <v>75.2</v>
      </c>
    </row>
    <row r="10" spans="2:16" ht="15.75">
      <c r="B10" s="15">
        <f t="shared" ref="B10:B22" si="1">B9+1</f>
        <v>3</v>
      </c>
      <c r="C10" s="40" t="s">
        <v>69</v>
      </c>
      <c r="D10" s="107" t="s">
        <v>84</v>
      </c>
      <c r="E10" s="108" t="s">
        <v>84</v>
      </c>
      <c r="F10" s="108" t="s">
        <v>84</v>
      </c>
      <c r="G10" s="108" t="s">
        <v>84</v>
      </c>
      <c r="H10" s="108" t="s">
        <v>84</v>
      </c>
      <c r="I10" s="109" t="s">
        <v>84</v>
      </c>
      <c r="J10" s="80">
        <v>75</v>
      </c>
      <c r="K10" s="81">
        <v>73</v>
      </c>
      <c r="L10" s="15">
        <v>84</v>
      </c>
      <c r="M10" s="15">
        <v>90</v>
      </c>
      <c r="N10" s="15">
        <v>80</v>
      </c>
      <c r="O10" s="43">
        <f t="shared" si="0"/>
        <v>80.400000000000006</v>
      </c>
    </row>
    <row r="11" spans="2:16" ht="15.75">
      <c r="B11" s="15">
        <f t="shared" si="1"/>
        <v>4</v>
      </c>
      <c r="C11" s="40" t="s">
        <v>70</v>
      </c>
      <c r="D11" s="107" t="s">
        <v>85</v>
      </c>
      <c r="E11" s="108" t="s">
        <v>85</v>
      </c>
      <c r="F11" s="108" t="s">
        <v>85</v>
      </c>
      <c r="G11" s="108" t="s">
        <v>85</v>
      </c>
      <c r="H11" s="108" t="s">
        <v>85</v>
      </c>
      <c r="I11" s="109" t="s">
        <v>85</v>
      </c>
      <c r="J11" s="80">
        <v>78</v>
      </c>
      <c r="K11" s="81">
        <v>70</v>
      </c>
      <c r="L11" s="15">
        <v>77</v>
      </c>
      <c r="M11" s="15">
        <v>81</v>
      </c>
      <c r="N11" s="15">
        <v>79</v>
      </c>
      <c r="O11" s="43">
        <f t="shared" si="0"/>
        <v>77</v>
      </c>
    </row>
    <row r="12" spans="2:16" ht="15.75">
      <c r="B12" s="15">
        <f t="shared" si="1"/>
        <v>5</v>
      </c>
      <c r="C12" s="40" t="s">
        <v>71</v>
      </c>
      <c r="D12" s="107" t="s">
        <v>86</v>
      </c>
      <c r="E12" s="108" t="s">
        <v>86</v>
      </c>
      <c r="F12" s="108" t="s">
        <v>86</v>
      </c>
      <c r="G12" s="108" t="s">
        <v>86</v>
      </c>
      <c r="H12" s="108" t="s">
        <v>86</v>
      </c>
      <c r="I12" s="109" t="s">
        <v>86</v>
      </c>
      <c r="J12" s="50">
        <v>70</v>
      </c>
      <c r="K12" s="52">
        <v>70</v>
      </c>
      <c r="L12" s="15">
        <v>81</v>
      </c>
      <c r="M12" s="15">
        <v>83</v>
      </c>
      <c r="N12" s="15">
        <v>79</v>
      </c>
      <c r="O12" s="43">
        <f t="shared" si="0"/>
        <v>76.599999999999994</v>
      </c>
    </row>
    <row r="13" spans="2:16" ht="15.75">
      <c r="B13" s="15">
        <f t="shared" si="1"/>
        <v>6</v>
      </c>
      <c r="C13" s="40" t="s">
        <v>72</v>
      </c>
      <c r="D13" s="107" t="s">
        <v>87</v>
      </c>
      <c r="E13" s="108" t="s">
        <v>87</v>
      </c>
      <c r="F13" s="108" t="s">
        <v>87</v>
      </c>
      <c r="G13" s="108" t="s">
        <v>87</v>
      </c>
      <c r="H13" s="108" t="s">
        <v>87</v>
      </c>
      <c r="I13" s="109" t="s">
        <v>87</v>
      </c>
      <c r="J13" s="50">
        <v>70</v>
      </c>
      <c r="K13" s="51">
        <v>82</v>
      </c>
      <c r="L13" s="15">
        <v>81</v>
      </c>
      <c r="M13" s="15">
        <v>84</v>
      </c>
      <c r="N13" s="15">
        <v>76</v>
      </c>
      <c r="O13" s="43">
        <f t="shared" si="0"/>
        <v>78.599999999999994</v>
      </c>
    </row>
    <row r="14" spans="2:16" ht="15.75">
      <c r="B14" s="15">
        <f t="shared" si="1"/>
        <v>7</v>
      </c>
      <c r="C14" s="40" t="s">
        <v>73</v>
      </c>
      <c r="D14" s="107" t="s">
        <v>88</v>
      </c>
      <c r="E14" s="108" t="s">
        <v>88</v>
      </c>
      <c r="F14" s="108" t="s">
        <v>88</v>
      </c>
      <c r="G14" s="108" t="s">
        <v>88</v>
      </c>
      <c r="H14" s="108" t="s">
        <v>88</v>
      </c>
      <c r="I14" s="109" t="s">
        <v>88</v>
      </c>
      <c r="J14" s="50">
        <v>75</v>
      </c>
      <c r="K14" s="51">
        <v>85</v>
      </c>
      <c r="L14" s="15">
        <v>78</v>
      </c>
      <c r="M14" s="15">
        <v>87</v>
      </c>
      <c r="N14" s="15">
        <v>78</v>
      </c>
      <c r="O14" s="43">
        <f t="shared" si="0"/>
        <v>80.599999999999994</v>
      </c>
    </row>
    <row r="15" spans="2:16" ht="15.75">
      <c r="B15" s="15">
        <f t="shared" si="1"/>
        <v>8</v>
      </c>
      <c r="C15" s="40" t="s">
        <v>74</v>
      </c>
      <c r="D15" s="107" t="s">
        <v>89</v>
      </c>
      <c r="E15" s="108" t="s">
        <v>89</v>
      </c>
      <c r="F15" s="108" t="s">
        <v>89</v>
      </c>
      <c r="G15" s="108" t="s">
        <v>89</v>
      </c>
      <c r="H15" s="108" t="s">
        <v>89</v>
      </c>
      <c r="I15" s="109" t="s">
        <v>89</v>
      </c>
      <c r="J15" s="50">
        <v>75</v>
      </c>
      <c r="K15" s="51">
        <v>75</v>
      </c>
      <c r="L15" s="15">
        <v>77</v>
      </c>
      <c r="M15" s="15">
        <v>84</v>
      </c>
      <c r="N15" s="15">
        <v>80</v>
      </c>
      <c r="O15" s="43">
        <f t="shared" si="0"/>
        <v>78.2</v>
      </c>
    </row>
    <row r="16" spans="2:16" ht="15.75">
      <c r="B16" s="15">
        <f t="shared" si="1"/>
        <v>9</v>
      </c>
      <c r="C16" s="40" t="s">
        <v>75</v>
      </c>
      <c r="D16" s="107" t="s">
        <v>90</v>
      </c>
      <c r="E16" s="108" t="s">
        <v>90</v>
      </c>
      <c r="F16" s="108" t="s">
        <v>90</v>
      </c>
      <c r="G16" s="108" t="s">
        <v>90</v>
      </c>
      <c r="H16" s="108" t="s">
        <v>90</v>
      </c>
      <c r="I16" s="109" t="s">
        <v>90</v>
      </c>
      <c r="J16" s="49">
        <v>70</v>
      </c>
      <c r="K16" s="51">
        <v>86</v>
      </c>
      <c r="L16" s="15">
        <v>75</v>
      </c>
      <c r="M16" s="15">
        <v>85</v>
      </c>
      <c r="N16" s="15">
        <v>77</v>
      </c>
      <c r="O16" s="43">
        <f t="shared" si="0"/>
        <v>78.599999999999994</v>
      </c>
    </row>
    <row r="17" spans="2:15" ht="15.75">
      <c r="B17" s="15">
        <f t="shared" si="1"/>
        <v>10</v>
      </c>
      <c r="C17" s="40" t="s">
        <v>76</v>
      </c>
      <c r="D17" s="107" t="s">
        <v>91</v>
      </c>
      <c r="E17" s="108" t="s">
        <v>91</v>
      </c>
      <c r="F17" s="108" t="s">
        <v>91</v>
      </c>
      <c r="G17" s="108" t="s">
        <v>91</v>
      </c>
      <c r="H17" s="108" t="s">
        <v>91</v>
      </c>
      <c r="I17" s="109" t="s">
        <v>91</v>
      </c>
      <c r="J17" s="80">
        <v>70</v>
      </c>
      <c r="K17" s="52">
        <v>70</v>
      </c>
      <c r="L17" s="15">
        <v>86</v>
      </c>
      <c r="M17" s="15">
        <v>87</v>
      </c>
      <c r="N17" s="15">
        <v>79</v>
      </c>
      <c r="O17" s="43">
        <f t="shared" si="0"/>
        <v>78.400000000000006</v>
      </c>
    </row>
    <row r="18" spans="2:15" ht="15.75">
      <c r="B18" s="15">
        <f t="shared" si="1"/>
        <v>11</v>
      </c>
      <c r="C18" s="40" t="s">
        <v>77</v>
      </c>
      <c r="D18" s="107" t="s">
        <v>92</v>
      </c>
      <c r="E18" s="108" t="s">
        <v>92</v>
      </c>
      <c r="F18" s="108" t="s">
        <v>92</v>
      </c>
      <c r="G18" s="108" t="s">
        <v>92</v>
      </c>
      <c r="H18" s="108" t="s">
        <v>92</v>
      </c>
      <c r="I18" s="109" t="s">
        <v>92</v>
      </c>
      <c r="J18" s="50">
        <v>70</v>
      </c>
      <c r="K18" s="51">
        <v>82</v>
      </c>
      <c r="L18" s="15">
        <v>85</v>
      </c>
      <c r="M18" s="15">
        <v>85</v>
      </c>
      <c r="N18" s="15">
        <v>79</v>
      </c>
      <c r="O18" s="43">
        <f t="shared" si="0"/>
        <v>80.2</v>
      </c>
    </row>
    <row r="19" spans="2:15" ht="15.75">
      <c r="B19" s="15">
        <f t="shared" si="1"/>
        <v>12</v>
      </c>
      <c r="C19" s="40" t="s">
        <v>78</v>
      </c>
      <c r="D19" s="107" t="s">
        <v>93</v>
      </c>
      <c r="E19" s="108" t="s">
        <v>93</v>
      </c>
      <c r="F19" s="108" t="s">
        <v>93</v>
      </c>
      <c r="G19" s="108" t="s">
        <v>93</v>
      </c>
      <c r="H19" s="108" t="s">
        <v>93</v>
      </c>
      <c r="I19" s="109" t="s">
        <v>93</v>
      </c>
      <c r="J19" s="50">
        <v>85</v>
      </c>
      <c r="K19" s="51">
        <v>83</v>
      </c>
      <c r="L19" s="15">
        <v>78</v>
      </c>
      <c r="M19" s="15">
        <v>85</v>
      </c>
      <c r="N19" s="15">
        <v>78</v>
      </c>
      <c r="O19" s="43">
        <f t="shared" si="0"/>
        <v>81.8</v>
      </c>
    </row>
    <row r="20" spans="2:15" ht="15.75">
      <c r="B20" s="15">
        <f t="shared" si="1"/>
        <v>13</v>
      </c>
      <c r="C20" s="40" t="s">
        <v>79</v>
      </c>
      <c r="D20" s="107" t="s">
        <v>94</v>
      </c>
      <c r="E20" s="108" t="s">
        <v>94</v>
      </c>
      <c r="F20" s="108" t="s">
        <v>94</v>
      </c>
      <c r="G20" s="108" t="s">
        <v>94</v>
      </c>
      <c r="H20" s="108" t="s">
        <v>94</v>
      </c>
      <c r="I20" s="109" t="s">
        <v>94</v>
      </c>
      <c r="J20" s="50">
        <v>83</v>
      </c>
      <c r="K20" s="51">
        <v>83</v>
      </c>
      <c r="L20" s="15">
        <v>83</v>
      </c>
      <c r="M20" s="15">
        <v>89</v>
      </c>
      <c r="N20" s="15">
        <v>80</v>
      </c>
      <c r="O20" s="43">
        <f t="shared" si="0"/>
        <v>83.6</v>
      </c>
    </row>
    <row r="21" spans="2:15" ht="15.75">
      <c r="B21" s="15">
        <f t="shared" si="1"/>
        <v>14</v>
      </c>
      <c r="C21" s="40" t="s">
        <v>80</v>
      </c>
      <c r="D21" s="107" t="s">
        <v>95</v>
      </c>
      <c r="E21" s="108" t="s">
        <v>95</v>
      </c>
      <c r="F21" s="108" t="s">
        <v>95</v>
      </c>
      <c r="G21" s="108" t="s">
        <v>95</v>
      </c>
      <c r="H21" s="108" t="s">
        <v>95</v>
      </c>
      <c r="I21" s="109" t="s">
        <v>95</v>
      </c>
      <c r="J21" s="50">
        <v>80</v>
      </c>
      <c r="K21" s="51">
        <v>75</v>
      </c>
      <c r="L21" s="15">
        <v>78</v>
      </c>
      <c r="M21" s="15">
        <v>81</v>
      </c>
      <c r="N21" s="15">
        <v>78</v>
      </c>
      <c r="O21" s="43">
        <f t="shared" si="0"/>
        <v>78.400000000000006</v>
      </c>
    </row>
    <row r="22" spans="2:15" ht="15.75">
      <c r="B22" s="15">
        <f t="shared" si="1"/>
        <v>15</v>
      </c>
      <c r="C22" s="40" t="s">
        <v>81</v>
      </c>
      <c r="D22" s="107" t="s">
        <v>96</v>
      </c>
      <c r="E22" s="108" t="s">
        <v>96</v>
      </c>
      <c r="F22" s="108" t="s">
        <v>96</v>
      </c>
      <c r="G22" s="108" t="s">
        <v>96</v>
      </c>
      <c r="H22" s="108" t="s">
        <v>96</v>
      </c>
      <c r="I22" s="109" t="s">
        <v>96</v>
      </c>
      <c r="J22" s="50">
        <v>77</v>
      </c>
      <c r="K22" s="51">
        <v>70</v>
      </c>
      <c r="L22" s="15">
        <v>90</v>
      </c>
      <c r="M22" s="15">
        <v>90</v>
      </c>
      <c r="N22" s="15">
        <v>81</v>
      </c>
      <c r="O22" s="43">
        <f t="shared" si="0"/>
        <v>81.599999999999994</v>
      </c>
    </row>
    <row r="23" spans="2:15" ht="15.75">
      <c r="B23" s="15"/>
      <c r="C23" s="15"/>
      <c r="D23" s="116"/>
      <c r="E23" s="116"/>
      <c r="F23" s="116"/>
      <c r="G23" s="116"/>
      <c r="H23" s="116"/>
      <c r="I23" s="116"/>
      <c r="J23" s="63">
        <f>AVERAGE(J8:J22)</f>
        <v>74.599999999999994</v>
      </c>
      <c r="K23" s="63">
        <f>AVERAGE(K8:K22)</f>
        <v>76.933333333333337</v>
      </c>
      <c r="L23" s="64">
        <f>AVERAGE(L8:L22)</f>
        <v>80.733333333333334</v>
      </c>
      <c r="M23" s="64"/>
      <c r="N23" s="15"/>
      <c r="O23" s="43"/>
    </row>
    <row r="24" spans="2:15" ht="15.75">
      <c r="B24" s="15"/>
      <c r="C24" s="15"/>
      <c r="D24" s="116"/>
      <c r="E24" s="116"/>
      <c r="F24" s="116"/>
      <c r="G24" s="116"/>
      <c r="H24" s="116"/>
      <c r="I24" s="116"/>
      <c r="J24" s="64"/>
      <c r="K24" s="64"/>
      <c r="L24" s="64">
        <f>COUNTIF(L8:L22,"&gt;=80.73")</f>
        <v>7</v>
      </c>
      <c r="M24" s="64"/>
      <c r="N24" s="15"/>
      <c r="O24" s="43"/>
    </row>
    <row r="25" spans="2:15" ht="18.75">
      <c r="B25" s="6"/>
      <c r="C25" s="3"/>
      <c r="D25" s="121" t="s">
        <v>26</v>
      </c>
      <c r="E25" s="122"/>
      <c r="F25" s="122"/>
      <c r="G25" s="122"/>
      <c r="H25" s="122"/>
      <c r="I25" s="123"/>
      <c r="J25" s="36">
        <f>COUNTIF(J7:J24,"&gt;=70")</f>
        <v>16</v>
      </c>
      <c r="K25" s="35">
        <f>(J25*100)/34</f>
        <v>47.058823529411768</v>
      </c>
      <c r="L25" s="70">
        <f>(L24*100)/15</f>
        <v>46.666666666666664</v>
      </c>
      <c r="M25" s="70"/>
      <c r="N25" s="3"/>
      <c r="O25" s="16"/>
    </row>
    <row r="26" spans="2:15">
      <c r="C26" s="114"/>
      <c r="D26" s="114"/>
      <c r="E26" s="1"/>
      <c r="H26" s="124" t="s">
        <v>16</v>
      </c>
      <c r="I26" s="124"/>
      <c r="J26" s="9">
        <f>COUNTIF(J8:J22,"&gt;=70")</f>
        <v>15</v>
      </c>
      <c r="K26" s="9">
        <f>COUNTIF(K8:K22,"&gt;=70")</f>
        <v>15</v>
      </c>
      <c r="L26" s="9">
        <f>COUNTIF(L8:L22,"&gt;=70")</f>
        <v>15</v>
      </c>
      <c r="M26" s="9">
        <f>COUNTIF(M8:M25,"&gt;=70")</f>
        <v>15</v>
      </c>
      <c r="N26" s="9">
        <f>COUNTIF(N8:N22,"&gt;=70")</f>
        <v>15</v>
      </c>
      <c r="O26" s="13">
        <f>COUNTIF(O8:O24,"&gt;=70")</f>
        <v>15</v>
      </c>
    </row>
    <row r="27" spans="2:15">
      <c r="C27" s="114"/>
      <c r="D27" s="114"/>
      <c r="E27" s="7"/>
      <c r="H27" s="119" t="s">
        <v>17</v>
      </c>
      <c r="I27" s="119"/>
      <c r="J27" s="10">
        <f>COUNTIF(J8:J22,"&lt;70")</f>
        <v>0</v>
      </c>
      <c r="K27" s="10">
        <f>COUNTIF(K8:K22,"&lt;70")</f>
        <v>0</v>
      </c>
      <c r="L27" s="10">
        <f>COUNTIF(L8:L22,"&lt;70")</f>
        <v>0</v>
      </c>
      <c r="M27" s="10">
        <f>COUNTIF(M8:M22,"&lt;70")</f>
        <v>0</v>
      </c>
      <c r="N27" s="10">
        <f>COUNTIF(N8:N22,"&lt;70")</f>
        <v>0</v>
      </c>
      <c r="O27" s="10">
        <f>COUNTIF(O8:O25,"&lt;70")</f>
        <v>0</v>
      </c>
    </row>
    <row r="28" spans="2:15">
      <c r="C28" s="114"/>
      <c r="D28" s="114"/>
      <c r="E28" s="114"/>
      <c r="H28" s="119" t="s">
        <v>18</v>
      </c>
      <c r="I28" s="119"/>
      <c r="J28" s="10">
        <f>COUNT(J8:J22)</f>
        <v>15</v>
      </c>
      <c r="K28" s="10">
        <f>COUNT(K8:K22)</f>
        <v>15</v>
      </c>
      <c r="L28" s="10">
        <f>COUNT(L8:L22)</f>
        <v>15</v>
      </c>
      <c r="M28" s="10">
        <f>COUNT(M8:M22)</f>
        <v>15</v>
      </c>
      <c r="N28" s="10">
        <f>COUNT(N8:N22)</f>
        <v>15</v>
      </c>
      <c r="O28" s="10">
        <f>COUNT(O8:O25)</f>
        <v>15</v>
      </c>
    </row>
    <row r="29" spans="2:15">
      <c r="C29" s="114"/>
      <c r="D29" s="114"/>
      <c r="E29" s="1"/>
      <c r="H29" s="120" t="s">
        <v>13</v>
      </c>
      <c r="I29" s="120"/>
      <c r="J29" s="11">
        <f>J26/J28</f>
        <v>1</v>
      </c>
      <c r="K29" s="12">
        <f>K26/K28</f>
        <v>1</v>
      </c>
      <c r="L29" s="12">
        <f>L26/L28</f>
        <v>1</v>
      </c>
      <c r="M29" s="12">
        <f>M26/M28</f>
        <v>1</v>
      </c>
      <c r="N29" s="12">
        <f>N26/N28</f>
        <v>1</v>
      </c>
      <c r="O29" s="12">
        <f t="shared" ref="M29:O29" si="2">O26/O28</f>
        <v>1</v>
      </c>
    </row>
    <row r="30" spans="2:15">
      <c r="C30" s="114"/>
      <c r="D30" s="114"/>
      <c r="E30" s="1"/>
      <c r="H30" s="120" t="s">
        <v>14</v>
      </c>
      <c r="I30" s="120"/>
      <c r="J30" s="11">
        <f>J27/J28</f>
        <v>0</v>
      </c>
      <c r="K30" s="11">
        <f>K27/K28</f>
        <v>0</v>
      </c>
      <c r="L30" s="12">
        <f t="shared" ref="L30:O30" si="3">L27/L28</f>
        <v>0</v>
      </c>
      <c r="M30" s="12">
        <f>M27/M28</f>
        <v>0</v>
      </c>
      <c r="N30" s="12">
        <f>N27/N28</f>
        <v>0</v>
      </c>
      <c r="O30" s="12">
        <f t="shared" si="3"/>
        <v>0</v>
      </c>
    </row>
    <row r="31" spans="2:15">
      <c r="C31" s="114"/>
      <c r="D31" s="114"/>
      <c r="E31" s="7"/>
      <c r="J31" s="62">
        <f>COUNTIF(J8:J24,"&gt;=72")</f>
        <v>9</v>
      </c>
      <c r="K31" s="62">
        <f>COUNTIF(K8:K24,"&gt;=75")</f>
        <v>10</v>
      </c>
      <c r="L31" s="62"/>
    </row>
    <row r="32" spans="2:15">
      <c r="C32" s="1"/>
      <c r="D32" s="1"/>
      <c r="E32" s="7"/>
      <c r="J32" s="62">
        <f>J31/16</f>
        <v>0.5625</v>
      </c>
      <c r="K32" s="62">
        <f>K31/15</f>
        <v>0.66666666666666663</v>
      </c>
      <c r="L32" s="62"/>
    </row>
    <row r="33" spans="10:14">
      <c r="J33" s="117"/>
      <c r="K33" s="117"/>
      <c r="L33" s="117"/>
      <c r="M33" s="117"/>
      <c r="N33" s="1"/>
    </row>
    <row r="34" spans="10:14">
      <c r="J34" s="118" t="s">
        <v>15</v>
      </c>
      <c r="K34" s="118"/>
      <c r="L34" s="118"/>
      <c r="M34" s="118"/>
      <c r="N34" s="7"/>
    </row>
  </sheetData>
  <sortState xmlns:xlrd2="http://schemas.microsoft.com/office/spreadsheetml/2017/richdata2" ref="D8:I24">
    <sortCondition ref="D8:D24"/>
  </sortState>
  <mergeCells count="38">
    <mergeCell ref="D25:I25"/>
    <mergeCell ref="C26:D26"/>
    <mergeCell ref="H26:I26"/>
    <mergeCell ref="C27:D27"/>
    <mergeCell ref="H27:I27"/>
    <mergeCell ref="C31:D31"/>
    <mergeCell ref="J33:M33"/>
    <mergeCell ref="J34:M34"/>
    <mergeCell ref="C28:E28"/>
    <mergeCell ref="H28:I28"/>
    <mergeCell ref="C29:D29"/>
    <mergeCell ref="H29:I29"/>
    <mergeCell ref="C30:D30"/>
    <mergeCell ref="H30:I30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B1:M1"/>
    <mergeCell ref="C2:M2"/>
    <mergeCell ref="D3:G3"/>
    <mergeCell ref="J3:K3"/>
    <mergeCell ref="D5:G5"/>
    <mergeCell ref="I5:J5"/>
    <mergeCell ref="D7:I7"/>
    <mergeCell ref="D8:I8"/>
    <mergeCell ref="D9:I9"/>
    <mergeCell ref="D10:I10"/>
    <mergeCell ref="D11:I1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P46"/>
  <sheetViews>
    <sheetView tabSelected="1" topLeftCell="A30" zoomScale="120" zoomScaleNormal="120" workbookViewId="0">
      <selection activeCell="N39" sqref="N39"/>
    </sheetView>
  </sheetViews>
  <sheetFormatPr baseColWidth="10" defaultRowHeight="1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3" width="7.42578125" customWidth="1"/>
    <col min="14" max="14" width="8" customWidth="1"/>
    <col min="15" max="15" width="10.7109375" customWidth="1"/>
    <col min="16" max="17" width="5.7109375" customWidth="1"/>
  </cols>
  <sheetData>
    <row r="1" spans="3:16" ht="15.75">
      <c r="C1" s="110" t="s">
        <v>9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2"/>
      <c r="P1" s="2"/>
    </row>
    <row r="2" spans="3:16">
      <c r="D2" s="111" t="s">
        <v>8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"/>
      <c r="P2" s="1"/>
    </row>
    <row r="3" spans="3:16">
      <c r="D3" t="s">
        <v>0</v>
      </c>
      <c r="E3" s="125" t="s">
        <v>22</v>
      </c>
      <c r="F3" s="125"/>
      <c r="G3" s="125"/>
      <c r="H3" s="125"/>
      <c r="J3" t="s">
        <v>1</v>
      </c>
      <c r="K3" s="126" t="s">
        <v>99</v>
      </c>
      <c r="L3" s="126"/>
      <c r="N3" t="s">
        <v>2</v>
      </c>
      <c r="O3" s="34">
        <v>45201</v>
      </c>
    </row>
    <row r="4" spans="3:16" ht="6.75" customHeight="1"/>
    <row r="5" spans="3:16">
      <c r="D5" t="s">
        <v>3</v>
      </c>
      <c r="E5" s="126" t="s">
        <v>65</v>
      </c>
      <c r="F5" s="126"/>
      <c r="G5" s="126"/>
      <c r="H5" s="126"/>
      <c r="J5" s="114" t="s">
        <v>19</v>
      </c>
      <c r="K5" s="114"/>
      <c r="L5" s="117" t="s">
        <v>21</v>
      </c>
      <c r="M5" s="117"/>
      <c r="N5" s="117"/>
      <c r="O5" s="117"/>
    </row>
    <row r="6" spans="3:16" ht="11.25" customHeight="1"/>
    <row r="7" spans="3:16">
      <c r="C7" s="3" t="s">
        <v>4</v>
      </c>
      <c r="D7" s="3" t="s">
        <v>6</v>
      </c>
      <c r="E7" s="127" t="s">
        <v>5</v>
      </c>
      <c r="F7" s="127"/>
      <c r="G7" s="127"/>
      <c r="H7" s="127"/>
      <c r="I7" s="127"/>
      <c r="J7" s="127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75">
      <c r="C8" s="6">
        <v>1</v>
      </c>
      <c r="D8" s="15" t="s">
        <v>100</v>
      </c>
      <c r="E8" s="107" t="s">
        <v>129</v>
      </c>
      <c r="F8" s="108" t="s">
        <v>129</v>
      </c>
      <c r="G8" s="108" t="s">
        <v>129</v>
      </c>
      <c r="H8" s="108" t="s">
        <v>129</v>
      </c>
      <c r="I8" s="108" t="s">
        <v>129</v>
      </c>
      <c r="J8" s="109" t="s">
        <v>129</v>
      </c>
      <c r="K8" s="85">
        <v>88</v>
      </c>
      <c r="L8" s="84">
        <v>85</v>
      </c>
      <c r="M8" s="137">
        <v>75</v>
      </c>
      <c r="N8" s="137">
        <v>73</v>
      </c>
      <c r="O8" s="16">
        <f>SUM(K8:N8)/4</f>
        <v>80.25</v>
      </c>
    </row>
    <row r="9" spans="3:16" ht="15.75">
      <c r="C9" s="138">
        <f>C8+1</f>
        <v>2</v>
      </c>
      <c r="D9" s="139" t="s">
        <v>101</v>
      </c>
      <c r="E9" s="128" t="s">
        <v>130</v>
      </c>
      <c r="F9" s="129" t="s">
        <v>130</v>
      </c>
      <c r="G9" s="129" t="s">
        <v>130</v>
      </c>
      <c r="H9" s="129" t="s">
        <v>130</v>
      </c>
      <c r="I9" s="129" t="s">
        <v>130</v>
      </c>
      <c r="J9" s="130" t="s">
        <v>130</v>
      </c>
      <c r="K9" s="85">
        <v>0</v>
      </c>
      <c r="L9" s="137">
        <v>70</v>
      </c>
      <c r="M9" s="17">
        <v>0</v>
      </c>
      <c r="N9" s="137">
        <v>0</v>
      </c>
      <c r="O9" s="16">
        <f t="shared" ref="O9:O36" si="0">SUM(K9:N9)/4</f>
        <v>17.5</v>
      </c>
    </row>
    <row r="10" spans="3:16" ht="15.75">
      <c r="C10" s="138">
        <v>3</v>
      </c>
      <c r="D10" s="139" t="s">
        <v>102</v>
      </c>
      <c r="E10" s="128" t="s">
        <v>131</v>
      </c>
      <c r="F10" s="129" t="s">
        <v>131</v>
      </c>
      <c r="G10" s="129" t="s">
        <v>131</v>
      </c>
      <c r="H10" s="129" t="s">
        <v>131</v>
      </c>
      <c r="I10" s="129" t="s">
        <v>131</v>
      </c>
      <c r="J10" s="130" t="s">
        <v>131</v>
      </c>
      <c r="K10" s="85">
        <v>20</v>
      </c>
      <c r="L10" s="137">
        <v>20</v>
      </c>
      <c r="M10" s="17">
        <v>0</v>
      </c>
      <c r="N10" s="137">
        <v>0</v>
      </c>
      <c r="O10" s="16">
        <f t="shared" si="0"/>
        <v>10</v>
      </c>
    </row>
    <row r="11" spans="3:16" ht="15.75">
      <c r="C11" s="6">
        <v>4</v>
      </c>
      <c r="D11" s="15" t="s">
        <v>103</v>
      </c>
      <c r="E11" s="128" t="s">
        <v>132</v>
      </c>
      <c r="F11" s="129" t="s">
        <v>132</v>
      </c>
      <c r="G11" s="129" t="s">
        <v>132</v>
      </c>
      <c r="H11" s="129" t="s">
        <v>132</v>
      </c>
      <c r="I11" s="129" t="s">
        <v>132</v>
      </c>
      <c r="J11" s="130" t="s">
        <v>132</v>
      </c>
      <c r="K11" s="80">
        <v>70</v>
      </c>
      <c r="L11" s="84">
        <v>78</v>
      </c>
      <c r="M11" s="137">
        <v>72</v>
      </c>
      <c r="N11" s="137">
        <v>75</v>
      </c>
      <c r="O11" s="16">
        <f t="shared" si="0"/>
        <v>73.75</v>
      </c>
    </row>
    <row r="12" spans="3:16" ht="15.75">
      <c r="C12" s="6">
        <v>5</v>
      </c>
      <c r="D12" s="15" t="s">
        <v>104</v>
      </c>
      <c r="E12" s="107" t="s">
        <v>133</v>
      </c>
      <c r="F12" s="108" t="s">
        <v>133</v>
      </c>
      <c r="G12" s="108" t="s">
        <v>133</v>
      </c>
      <c r="H12" s="108" t="s">
        <v>133</v>
      </c>
      <c r="I12" s="108" t="s">
        <v>133</v>
      </c>
      <c r="J12" s="109" t="s">
        <v>133</v>
      </c>
      <c r="K12" s="80">
        <v>70</v>
      </c>
      <c r="L12" s="84">
        <v>74</v>
      </c>
      <c r="M12" s="137">
        <v>70</v>
      </c>
      <c r="N12" s="137">
        <v>70</v>
      </c>
      <c r="O12" s="16">
        <f t="shared" si="0"/>
        <v>71</v>
      </c>
    </row>
    <row r="13" spans="3:16" ht="15.75">
      <c r="C13" s="6">
        <v>6</v>
      </c>
      <c r="D13" s="15" t="s">
        <v>105</v>
      </c>
      <c r="E13" s="107" t="s">
        <v>134</v>
      </c>
      <c r="F13" s="108" t="s">
        <v>134</v>
      </c>
      <c r="G13" s="108" t="s">
        <v>134</v>
      </c>
      <c r="H13" s="108" t="s">
        <v>134</v>
      </c>
      <c r="I13" s="108" t="s">
        <v>134</v>
      </c>
      <c r="J13" s="109" t="s">
        <v>134</v>
      </c>
      <c r="K13" s="80">
        <v>73</v>
      </c>
      <c r="L13" s="84">
        <v>79</v>
      </c>
      <c r="M13" s="17">
        <v>75</v>
      </c>
      <c r="N13" s="137">
        <v>75</v>
      </c>
      <c r="O13" s="16">
        <f t="shared" si="0"/>
        <v>75.5</v>
      </c>
    </row>
    <row r="14" spans="3:16" ht="15.75">
      <c r="C14" s="6">
        <v>7</v>
      </c>
      <c r="D14" s="15" t="s">
        <v>106</v>
      </c>
      <c r="E14" s="107" t="s">
        <v>135</v>
      </c>
      <c r="F14" s="108" t="s">
        <v>135</v>
      </c>
      <c r="G14" s="108" t="s">
        <v>135</v>
      </c>
      <c r="H14" s="108" t="s">
        <v>135</v>
      </c>
      <c r="I14" s="108" t="s">
        <v>135</v>
      </c>
      <c r="J14" s="109" t="s">
        <v>135</v>
      </c>
      <c r="K14" s="85">
        <v>87</v>
      </c>
      <c r="L14" s="84">
        <v>85</v>
      </c>
      <c r="M14" s="17">
        <v>80</v>
      </c>
      <c r="N14" s="137">
        <v>82</v>
      </c>
      <c r="O14" s="16">
        <f t="shared" si="0"/>
        <v>83.5</v>
      </c>
    </row>
    <row r="15" spans="3:16" ht="15.75">
      <c r="C15" s="138">
        <v>8</v>
      </c>
      <c r="D15" s="139" t="s">
        <v>107</v>
      </c>
      <c r="E15" s="128" t="s">
        <v>136</v>
      </c>
      <c r="F15" s="129" t="s">
        <v>136</v>
      </c>
      <c r="G15" s="129" t="s">
        <v>136</v>
      </c>
      <c r="H15" s="129" t="s">
        <v>136</v>
      </c>
      <c r="I15" s="129" t="s">
        <v>136</v>
      </c>
      <c r="J15" s="130" t="s">
        <v>136</v>
      </c>
      <c r="K15" s="85">
        <v>3</v>
      </c>
      <c r="L15" s="84">
        <v>20</v>
      </c>
      <c r="M15" s="17">
        <v>0</v>
      </c>
      <c r="N15" s="137">
        <v>0</v>
      </c>
      <c r="O15" s="16">
        <f t="shared" si="0"/>
        <v>5.75</v>
      </c>
    </row>
    <row r="16" spans="3:16" ht="15.75">
      <c r="C16" s="6">
        <v>9</v>
      </c>
      <c r="D16" s="15" t="s">
        <v>108</v>
      </c>
      <c r="E16" s="107" t="s">
        <v>137</v>
      </c>
      <c r="F16" s="108" t="s">
        <v>137</v>
      </c>
      <c r="G16" s="108" t="s">
        <v>137</v>
      </c>
      <c r="H16" s="108" t="s">
        <v>137</v>
      </c>
      <c r="I16" s="108" t="s">
        <v>137</v>
      </c>
      <c r="J16" s="109" t="s">
        <v>137</v>
      </c>
      <c r="K16" s="80">
        <v>76</v>
      </c>
      <c r="L16" s="84">
        <v>77</v>
      </c>
      <c r="M16" s="137">
        <v>70</v>
      </c>
      <c r="N16" s="137">
        <v>70</v>
      </c>
      <c r="O16" s="16">
        <f t="shared" si="0"/>
        <v>73.25</v>
      </c>
    </row>
    <row r="17" spans="3:15" ht="15.75">
      <c r="C17" s="6">
        <v>10</v>
      </c>
      <c r="D17" s="15" t="s">
        <v>109</v>
      </c>
      <c r="E17" s="107" t="s">
        <v>138</v>
      </c>
      <c r="F17" s="108" t="s">
        <v>138</v>
      </c>
      <c r="G17" s="108" t="s">
        <v>138</v>
      </c>
      <c r="H17" s="108" t="s">
        <v>138</v>
      </c>
      <c r="I17" s="108" t="s">
        <v>138</v>
      </c>
      <c r="J17" s="109" t="s">
        <v>138</v>
      </c>
      <c r="K17" s="80">
        <v>71</v>
      </c>
      <c r="L17" s="84">
        <v>71</v>
      </c>
      <c r="M17" s="17">
        <v>71</v>
      </c>
      <c r="N17" s="137">
        <v>70</v>
      </c>
      <c r="O17" s="16">
        <f t="shared" si="0"/>
        <v>70.75</v>
      </c>
    </row>
    <row r="18" spans="3:15" ht="15.75">
      <c r="C18" s="6">
        <f t="shared" ref="C18:C19" si="1">C17+1</f>
        <v>11</v>
      </c>
      <c r="D18" s="15" t="s">
        <v>110</v>
      </c>
      <c r="E18" s="107" t="s">
        <v>139</v>
      </c>
      <c r="F18" s="108" t="s">
        <v>139</v>
      </c>
      <c r="G18" s="108" t="s">
        <v>139</v>
      </c>
      <c r="H18" s="108" t="s">
        <v>139</v>
      </c>
      <c r="I18" s="108" t="s">
        <v>139</v>
      </c>
      <c r="J18" s="109" t="s">
        <v>139</v>
      </c>
      <c r="K18" s="80">
        <v>70</v>
      </c>
      <c r="L18" s="84">
        <v>73</v>
      </c>
      <c r="M18" s="17">
        <v>70</v>
      </c>
      <c r="N18" s="137">
        <v>70</v>
      </c>
      <c r="O18" s="16">
        <f t="shared" si="0"/>
        <v>70.75</v>
      </c>
    </row>
    <row r="19" spans="3:15" ht="15.75">
      <c r="C19" s="6">
        <f t="shared" si="1"/>
        <v>12</v>
      </c>
      <c r="D19" s="15" t="s">
        <v>111</v>
      </c>
      <c r="E19" s="107" t="s">
        <v>140</v>
      </c>
      <c r="F19" s="108" t="s">
        <v>140</v>
      </c>
      <c r="G19" s="108" t="s">
        <v>140</v>
      </c>
      <c r="H19" s="108" t="s">
        <v>140</v>
      </c>
      <c r="I19" s="108" t="s">
        <v>140</v>
      </c>
      <c r="J19" s="109" t="s">
        <v>140</v>
      </c>
      <c r="K19" s="80">
        <v>70</v>
      </c>
      <c r="L19" s="84">
        <v>76</v>
      </c>
      <c r="M19" s="17">
        <v>87</v>
      </c>
      <c r="N19" s="137">
        <v>74</v>
      </c>
      <c r="O19" s="16">
        <f t="shared" si="0"/>
        <v>76.75</v>
      </c>
    </row>
    <row r="20" spans="3:15" ht="15.75">
      <c r="C20" s="45">
        <f>C19+1</f>
        <v>13</v>
      </c>
      <c r="D20" s="15" t="s">
        <v>112</v>
      </c>
      <c r="E20" s="107" t="s">
        <v>141</v>
      </c>
      <c r="F20" s="108" t="s">
        <v>141</v>
      </c>
      <c r="G20" s="108" t="s">
        <v>141</v>
      </c>
      <c r="H20" s="108" t="s">
        <v>141</v>
      </c>
      <c r="I20" s="108" t="s">
        <v>141</v>
      </c>
      <c r="J20" s="109" t="s">
        <v>141</v>
      </c>
      <c r="K20" s="80">
        <v>70</v>
      </c>
      <c r="L20" s="84">
        <v>75</v>
      </c>
      <c r="M20" s="137">
        <v>70</v>
      </c>
      <c r="N20" s="137">
        <v>70</v>
      </c>
      <c r="O20" s="16">
        <f t="shared" si="0"/>
        <v>71.25</v>
      </c>
    </row>
    <row r="21" spans="3:15" ht="15.75">
      <c r="C21" s="45">
        <v>14</v>
      </c>
      <c r="D21" s="15" t="s">
        <v>113</v>
      </c>
      <c r="E21" s="107" t="s">
        <v>142</v>
      </c>
      <c r="F21" s="108" t="s">
        <v>142</v>
      </c>
      <c r="G21" s="108" t="s">
        <v>142</v>
      </c>
      <c r="H21" s="108" t="s">
        <v>142</v>
      </c>
      <c r="I21" s="108" t="s">
        <v>142</v>
      </c>
      <c r="J21" s="109" t="s">
        <v>142</v>
      </c>
      <c r="K21" s="85">
        <v>75</v>
      </c>
      <c r="L21" s="17">
        <v>51</v>
      </c>
      <c r="M21" s="17">
        <v>44</v>
      </c>
      <c r="N21" s="137">
        <v>0</v>
      </c>
      <c r="O21" s="16">
        <f t="shared" si="0"/>
        <v>42.5</v>
      </c>
    </row>
    <row r="22" spans="3:15" ht="15.75">
      <c r="C22" s="45">
        <v>15</v>
      </c>
      <c r="D22" s="15" t="s">
        <v>114</v>
      </c>
      <c r="E22" s="107" t="s">
        <v>143</v>
      </c>
      <c r="F22" s="108" t="s">
        <v>143</v>
      </c>
      <c r="G22" s="108" t="s">
        <v>143</v>
      </c>
      <c r="H22" s="108" t="s">
        <v>143</v>
      </c>
      <c r="I22" s="108" t="s">
        <v>143</v>
      </c>
      <c r="J22" s="109" t="s">
        <v>143</v>
      </c>
      <c r="K22" s="80">
        <v>70</v>
      </c>
      <c r="L22" s="84">
        <v>70</v>
      </c>
      <c r="M22" s="17">
        <v>75</v>
      </c>
      <c r="N22" s="137">
        <v>70</v>
      </c>
      <c r="O22" s="16">
        <f t="shared" si="0"/>
        <v>71.25</v>
      </c>
    </row>
    <row r="23" spans="3:15" ht="15.75">
      <c r="C23" s="140">
        <f t="shared" ref="C23:C31" si="2">C22+1</f>
        <v>16</v>
      </c>
      <c r="D23" s="139" t="s">
        <v>115</v>
      </c>
      <c r="E23" s="128" t="s">
        <v>144</v>
      </c>
      <c r="F23" s="129" t="s">
        <v>144</v>
      </c>
      <c r="G23" s="129" t="s">
        <v>144</v>
      </c>
      <c r="H23" s="129" t="s">
        <v>144</v>
      </c>
      <c r="I23" s="129" t="s">
        <v>144</v>
      </c>
      <c r="J23" s="130" t="s">
        <v>144</v>
      </c>
      <c r="K23" s="80">
        <v>70</v>
      </c>
      <c r="L23" s="84">
        <v>70</v>
      </c>
      <c r="M23" s="17">
        <v>70</v>
      </c>
      <c r="N23" s="137">
        <v>90</v>
      </c>
      <c r="O23" s="16">
        <f t="shared" si="0"/>
        <v>75</v>
      </c>
    </row>
    <row r="24" spans="3:15" ht="15.75">
      <c r="C24" s="45">
        <f t="shared" si="2"/>
        <v>17</v>
      </c>
      <c r="D24" s="15" t="s">
        <v>116</v>
      </c>
      <c r="E24" s="107" t="s">
        <v>145</v>
      </c>
      <c r="F24" s="108" t="s">
        <v>145</v>
      </c>
      <c r="G24" s="108" t="s">
        <v>145</v>
      </c>
      <c r="H24" s="108" t="s">
        <v>145</v>
      </c>
      <c r="I24" s="108" t="s">
        <v>145</v>
      </c>
      <c r="J24" s="109" t="s">
        <v>145</v>
      </c>
      <c r="K24" s="80">
        <v>70</v>
      </c>
      <c r="L24" s="84">
        <v>71</v>
      </c>
      <c r="M24" s="17">
        <v>72</v>
      </c>
      <c r="N24" s="137">
        <v>70</v>
      </c>
      <c r="O24" s="16">
        <f t="shared" si="0"/>
        <v>70.75</v>
      </c>
    </row>
    <row r="25" spans="3:15" ht="15.75">
      <c r="C25" s="45">
        <f t="shared" si="2"/>
        <v>18</v>
      </c>
      <c r="D25" s="15" t="s">
        <v>117</v>
      </c>
      <c r="E25" s="107" t="s">
        <v>146</v>
      </c>
      <c r="F25" s="108" t="s">
        <v>146</v>
      </c>
      <c r="G25" s="108" t="s">
        <v>146</v>
      </c>
      <c r="H25" s="108" t="s">
        <v>146</v>
      </c>
      <c r="I25" s="108" t="s">
        <v>146</v>
      </c>
      <c r="J25" s="109" t="s">
        <v>146</v>
      </c>
      <c r="K25" s="85">
        <v>75</v>
      </c>
      <c r="L25" s="84">
        <v>85</v>
      </c>
      <c r="M25" s="17">
        <v>87</v>
      </c>
      <c r="N25" s="137">
        <v>70</v>
      </c>
      <c r="O25" s="16">
        <f t="shared" si="0"/>
        <v>79.25</v>
      </c>
    </row>
    <row r="26" spans="3:15" ht="15.75">
      <c r="C26" s="45">
        <f t="shared" si="2"/>
        <v>19</v>
      </c>
      <c r="D26" s="15" t="s">
        <v>118</v>
      </c>
      <c r="E26" s="107" t="s">
        <v>147</v>
      </c>
      <c r="F26" s="108" t="s">
        <v>147</v>
      </c>
      <c r="G26" s="108" t="s">
        <v>147</v>
      </c>
      <c r="H26" s="108" t="s">
        <v>147</v>
      </c>
      <c r="I26" s="108" t="s">
        <v>147</v>
      </c>
      <c r="J26" s="109" t="s">
        <v>147</v>
      </c>
      <c r="K26" s="80">
        <v>70</v>
      </c>
      <c r="L26" s="84">
        <v>77</v>
      </c>
      <c r="M26" s="17">
        <v>79</v>
      </c>
      <c r="N26" s="137">
        <v>74</v>
      </c>
      <c r="O26" s="16">
        <f t="shared" si="0"/>
        <v>75</v>
      </c>
    </row>
    <row r="27" spans="3:15" ht="15.75">
      <c r="C27" s="45">
        <f t="shared" si="2"/>
        <v>20</v>
      </c>
      <c r="D27" s="15" t="s">
        <v>119</v>
      </c>
      <c r="E27" s="107" t="s">
        <v>148</v>
      </c>
      <c r="F27" s="108" t="s">
        <v>148</v>
      </c>
      <c r="G27" s="108" t="s">
        <v>148</v>
      </c>
      <c r="H27" s="108" t="s">
        <v>148</v>
      </c>
      <c r="I27" s="108" t="s">
        <v>148</v>
      </c>
      <c r="J27" s="109" t="s">
        <v>148</v>
      </c>
      <c r="K27" s="80">
        <v>71</v>
      </c>
      <c r="L27" s="84">
        <v>77</v>
      </c>
      <c r="M27" s="137">
        <v>70</v>
      </c>
      <c r="N27" s="137">
        <v>70</v>
      </c>
      <c r="O27" s="16">
        <f t="shared" si="0"/>
        <v>72</v>
      </c>
    </row>
    <row r="28" spans="3:15" ht="15.75">
      <c r="C28" s="45">
        <f t="shared" si="2"/>
        <v>21</v>
      </c>
      <c r="D28" s="15" t="s">
        <v>120</v>
      </c>
      <c r="E28" s="107" t="s">
        <v>149</v>
      </c>
      <c r="F28" s="108" t="s">
        <v>149</v>
      </c>
      <c r="G28" s="108" t="s">
        <v>149</v>
      </c>
      <c r="H28" s="108" t="s">
        <v>149</v>
      </c>
      <c r="I28" s="108" t="s">
        <v>149</v>
      </c>
      <c r="J28" s="109" t="s">
        <v>149</v>
      </c>
      <c r="K28" s="85">
        <v>74</v>
      </c>
      <c r="L28" s="84">
        <v>75</v>
      </c>
      <c r="M28" s="17">
        <v>70</v>
      </c>
      <c r="N28" s="137">
        <v>73</v>
      </c>
      <c r="O28" s="16">
        <f t="shared" si="0"/>
        <v>73</v>
      </c>
    </row>
    <row r="29" spans="3:15" ht="15.75">
      <c r="C29" s="45">
        <f t="shared" si="2"/>
        <v>22</v>
      </c>
      <c r="D29" s="15" t="s">
        <v>121</v>
      </c>
      <c r="E29" s="128" t="s">
        <v>150</v>
      </c>
      <c r="F29" s="129" t="s">
        <v>150</v>
      </c>
      <c r="G29" s="129" t="s">
        <v>150</v>
      </c>
      <c r="H29" s="129" t="s">
        <v>150</v>
      </c>
      <c r="I29" s="129" t="s">
        <v>150</v>
      </c>
      <c r="J29" s="130" t="s">
        <v>150</v>
      </c>
      <c r="K29" s="80">
        <v>70</v>
      </c>
      <c r="L29" s="84">
        <v>81</v>
      </c>
      <c r="M29" s="137">
        <v>70</v>
      </c>
      <c r="N29" s="137">
        <v>70</v>
      </c>
      <c r="O29" s="16">
        <f t="shared" si="0"/>
        <v>72.75</v>
      </c>
    </row>
    <row r="30" spans="3:15" ht="15.75">
      <c r="C30" s="45">
        <f t="shared" si="2"/>
        <v>23</v>
      </c>
      <c r="D30" s="6" t="s">
        <v>122</v>
      </c>
      <c r="E30" s="128" t="s">
        <v>151</v>
      </c>
      <c r="F30" s="129" t="s">
        <v>151</v>
      </c>
      <c r="G30" s="129" t="s">
        <v>151</v>
      </c>
      <c r="H30" s="129" t="s">
        <v>151</v>
      </c>
      <c r="I30" s="129" t="s">
        <v>151</v>
      </c>
      <c r="J30" s="130" t="s">
        <v>151</v>
      </c>
      <c r="K30" s="80">
        <v>70</v>
      </c>
      <c r="L30" s="84">
        <v>75</v>
      </c>
      <c r="M30" s="17">
        <v>86</v>
      </c>
      <c r="N30" s="136">
        <v>70</v>
      </c>
      <c r="O30" s="16">
        <f t="shared" si="0"/>
        <v>75.25</v>
      </c>
    </row>
    <row r="31" spans="3:15" ht="15.75">
      <c r="C31" s="45">
        <f t="shared" si="2"/>
        <v>24</v>
      </c>
      <c r="D31" s="6" t="s">
        <v>123</v>
      </c>
      <c r="E31" s="128" t="s">
        <v>152</v>
      </c>
      <c r="F31" s="129" t="s">
        <v>152</v>
      </c>
      <c r="G31" s="129" t="s">
        <v>152</v>
      </c>
      <c r="H31" s="129" t="s">
        <v>152</v>
      </c>
      <c r="I31" s="129" t="s">
        <v>152</v>
      </c>
      <c r="J31" s="130" t="s">
        <v>152</v>
      </c>
      <c r="K31" s="80">
        <v>70</v>
      </c>
      <c r="L31" s="84">
        <v>90</v>
      </c>
      <c r="M31" s="137">
        <v>70</v>
      </c>
      <c r="N31" s="136">
        <v>75</v>
      </c>
      <c r="O31" s="16">
        <f t="shared" si="0"/>
        <v>76.25</v>
      </c>
    </row>
    <row r="32" spans="3:15" ht="15.75">
      <c r="C32" s="45">
        <v>25</v>
      </c>
      <c r="D32" s="6" t="s">
        <v>124</v>
      </c>
      <c r="E32" s="128" t="s">
        <v>153</v>
      </c>
      <c r="F32" s="129" t="s">
        <v>153</v>
      </c>
      <c r="G32" s="129" t="s">
        <v>153</v>
      </c>
      <c r="H32" s="129" t="s">
        <v>153</v>
      </c>
      <c r="I32" s="129" t="s">
        <v>153</v>
      </c>
      <c r="J32" s="130" t="s">
        <v>153</v>
      </c>
      <c r="K32" s="85">
        <v>85</v>
      </c>
      <c r="L32" s="84">
        <v>83</v>
      </c>
      <c r="M32" s="17">
        <v>86</v>
      </c>
      <c r="N32" s="136">
        <v>88</v>
      </c>
      <c r="O32" s="16">
        <f t="shared" si="0"/>
        <v>85.5</v>
      </c>
    </row>
    <row r="33" spans="3:15" ht="15.75">
      <c r="C33" s="45">
        <v>26</v>
      </c>
      <c r="D33" s="6" t="s">
        <v>125</v>
      </c>
      <c r="E33" s="128" t="s">
        <v>154</v>
      </c>
      <c r="F33" s="129" t="s">
        <v>154</v>
      </c>
      <c r="G33" s="129" t="s">
        <v>154</v>
      </c>
      <c r="H33" s="129" t="s">
        <v>154</v>
      </c>
      <c r="I33" s="129" t="s">
        <v>154</v>
      </c>
      <c r="J33" s="130" t="s">
        <v>154</v>
      </c>
      <c r="K33" s="85">
        <v>77</v>
      </c>
      <c r="L33" s="84">
        <v>74</v>
      </c>
      <c r="M33" s="17">
        <v>70</v>
      </c>
      <c r="N33" s="136">
        <v>73</v>
      </c>
      <c r="O33" s="16">
        <f t="shared" si="0"/>
        <v>73.5</v>
      </c>
    </row>
    <row r="34" spans="3:15" ht="15.75">
      <c r="C34" s="46">
        <v>27</v>
      </c>
      <c r="D34" s="6" t="s">
        <v>126</v>
      </c>
      <c r="E34" s="128" t="s">
        <v>155</v>
      </c>
      <c r="F34" s="129"/>
      <c r="G34" s="129"/>
      <c r="H34" s="129"/>
      <c r="I34" s="129"/>
      <c r="J34" s="130"/>
      <c r="K34" s="85">
        <v>95</v>
      </c>
      <c r="L34" s="84">
        <v>93</v>
      </c>
      <c r="M34" s="17">
        <v>78</v>
      </c>
      <c r="N34" s="141">
        <v>80</v>
      </c>
      <c r="O34" s="16">
        <f t="shared" si="0"/>
        <v>86.5</v>
      </c>
    </row>
    <row r="35" spans="3:15" ht="15.75">
      <c r="C35" s="46">
        <v>28</v>
      </c>
      <c r="D35" s="6" t="s">
        <v>127</v>
      </c>
      <c r="E35" s="128" t="s">
        <v>156</v>
      </c>
      <c r="F35" s="129"/>
      <c r="G35" s="129"/>
      <c r="H35" s="129"/>
      <c r="I35" s="129"/>
      <c r="J35" s="130"/>
      <c r="K35" s="80">
        <v>70</v>
      </c>
      <c r="L35" s="84">
        <v>73</v>
      </c>
      <c r="M35" s="17">
        <v>77</v>
      </c>
      <c r="N35" s="136">
        <v>70</v>
      </c>
      <c r="O35" s="16">
        <f t="shared" si="0"/>
        <v>72.5</v>
      </c>
    </row>
    <row r="36" spans="3:15" ht="15.75">
      <c r="C36" s="45">
        <v>29</v>
      </c>
      <c r="D36" s="3" t="s">
        <v>128</v>
      </c>
      <c r="E36" s="128" t="s">
        <v>157</v>
      </c>
      <c r="F36" s="129"/>
      <c r="G36" s="129"/>
      <c r="H36" s="129"/>
      <c r="I36" s="129"/>
      <c r="J36" s="130"/>
      <c r="K36" s="80">
        <v>70</v>
      </c>
      <c r="L36" s="84">
        <v>77</v>
      </c>
      <c r="M36" s="17">
        <v>71</v>
      </c>
      <c r="N36" s="136">
        <v>72</v>
      </c>
      <c r="O36" s="16">
        <f t="shared" si="0"/>
        <v>72.5</v>
      </c>
    </row>
    <row r="37" spans="3:15" ht="15.75">
      <c r="C37" s="56"/>
      <c r="F37" s="57"/>
      <c r="G37" s="57"/>
      <c r="H37" s="57"/>
      <c r="I37" s="47"/>
      <c r="J37" s="48"/>
      <c r="K37" s="60">
        <f>AVERAGE(K8:K36)</f>
        <v>67.241379310344826</v>
      </c>
      <c r="L37" s="61">
        <f>AVERAGE(L8:L36)</f>
        <v>72.58620689655173</v>
      </c>
      <c r="M37" s="58"/>
      <c r="N37" s="58"/>
      <c r="O37" s="59"/>
    </row>
    <row r="38" spans="3:15">
      <c r="F38" s="1"/>
      <c r="I38" s="131" t="s">
        <v>16</v>
      </c>
      <c r="J38" s="132"/>
      <c r="K38" s="9">
        <f>COUNTIF(K8:K36,"&gt;=70")</f>
        <v>26</v>
      </c>
      <c r="L38" s="9">
        <f>COUNTIF(L8:L36,"&gt;=70")</f>
        <v>26</v>
      </c>
      <c r="M38" s="9">
        <f>COUNTIF(M8:M36,"&gt;=70")</f>
        <v>25</v>
      </c>
      <c r="N38" s="9">
        <f>COUNTIF(N8:N36,"&gt;=70")</f>
        <v>25</v>
      </c>
      <c r="O38" s="13">
        <f>COUNTIF(O8:O36,"&gt;=70")</f>
        <v>25</v>
      </c>
    </row>
    <row r="39" spans="3:15">
      <c r="D39" s="114"/>
      <c r="E39" s="114"/>
      <c r="F39" s="7"/>
      <c r="I39" s="131" t="s">
        <v>17</v>
      </c>
      <c r="J39" s="132"/>
      <c r="K39" s="10">
        <f>COUNTIF(K8:K36,"&lt;70")</f>
        <v>3</v>
      </c>
      <c r="L39" s="10">
        <f>COUNTIF(L8:L36,"&lt;70")</f>
        <v>3</v>
      </c>
      <c r="M39" s="10">
        <f>COUNTIF(M8:M36,"&lt;70")</f>
        <v>4</v>
      </c>
      <c r="N39" s="10">
        <f>COUNTIF(N8:N36,"&lt;70")</f>
        <v>4</v>
      </c>
      <c r="O39" s="10">
        <f>COUNTIF(O8:O36,"&lt;70")</f>
        <v>4</v>
      </c>
    </row>
    <row r="40" spans="3:15">
      <c r="D40" s="114"/>
      <c r="E40" s="114"/>
      <c r="F40" s="114"/>
      <c r="I40" s="131" t="s">
        <v>18</v>
      </c>
      <c r="J40" s="132"/>
      <c r="K40" s="10">
        <f>COUNT(K8:K36)</f>
        <v>29</v>
      </c>
      <c r="L40" s="10">
        <f>COUNT(L8:L36)</f>
        <v>29</v>
      </c>
      <c r="M40" s="10">
        <f>COUNT(M8:M36)</f>
        <v>29</v>
      </c>
      <c r="N40" s="10">
        <f>COUNT(N8:N36)</f>
        <v>29</v>
      </c>
      <c r="O40" s="10">
        <f>COUNT(O8:O36)</f>
        <v>29</v>
      </c>
    </row>
    <row r="41" spans="3:15">
      <c r="D41" s="114"/>
      <c r="E41" s="114"/>
      <c r="F41" s="1"/>
      <c r="I41" s="133" t="s">
        <v>13</v>
      </c>
      <c r="J41" s="134"/>
      <c r="K41" s="11">
        <f>K38/K40</f>
        <v>0.89655172413793105</v>
      </c>
      <c r="L41" s="12">
        <f t="shared" ref="L41:O41" si="3">L38/L40</f>
        <v>0.89655172413793105</v>
      </c>
      <c r="M41" s="12">
        <f t="shared" si="3"/>
        <v>0.86206896551724133</v>
      </c>
      <c r="N41" s="12">
        <f t="shared" si="3"/>
        <v>0.86206896551724133</v>
      </c>
      <c r="O41" s="12">
        <f t="shared" si="3"/>
        <v>0.86206896551724133</v>
      </c>
    </row>
    <row r="42" spans="3:15">
      <c r="D42" s="114"/>
      <c r="E42" s="114"/>
      <c r="F42" s="1"/>
      <c r="I42" s="133" t="s">
        <v>14</v>
      </c>
      <c r="J42" s="134"/>
      <c r="K42" s="11">
        <f>K39/K40</f>
        <v>0.10344827586206896</v>
      </c>
      <c r="L42" s="11">
        <f t="shared" ref="L42:O42" si="4">L39/L40</f>
        <v>0.10344827586206896</v>
      </c>
      <c r="M42" s="12">
        <f t="shared" si="4"/>
        <v>0.13793103448275862</v>
      </c>
      <c r="N42" s="12">
        <f t="shared" si="4"/>
        <v>0.13793103448275862</v>
      </c>
      <c r="O42" s="12">
        <f t="shared" si="4"/>
        <v>0.13793103448275862</v>
      </c>
    </row>
    <row r="43" spans="3:15">
      <c r="D43" s="114"/>
      <c r="E43" s="114"/>
      <c r="F43" s="7"/>
      <c r="K43" s="62">
        <f>COUNTIF(K8:K36,"&gt;=58")</f>
        <v>26</v>
      </c>
      <c r="L43" s="62">
        <f>COUNTIF(L8:L36,"&gt;=52")</f>
        <v>26</v>
      </c>
      <c r="M43" s="62"/>
    </row>
    <row r="44" spans="3:15">
      <c r="D44" s="1"/>
      <c r="E44" s="1"/>
      <c r="F44" s="7"/>
      <c r="K44" s="62">
        <f>K43/29</f>
        <v>0.89655172413793105</v>
      </c>
      <c r="L44" s="62">
        <f>L43/L40</f>
        <v>0.89655172413793105</v>
      </c>
      <c r="M44" s="62"/>
    </row>
    <row r="45" spans="3:15">
      <c r="K45" s="117"/>
      <c r="L45" s="117"/>
      <c r="M45" s="117"/>
      <c r="N45" s="117"/>
    </row>
    <row r="46" spans="3:15">
      <c r="K46" s="118" t="s">
        <v>15</v>
      </c>
      <c r="L46" s="118"/>
      <c r="M46" s="118"/>
      <c r="N46" s="118"/>
    </row>
  </sheetData>
  <mergeCells count="49">
    <mergeCell ref="D42:E42"/>
    <mergeCell ref="I42:J42"/>
    <mergeCell ref="D43:E43"/>
    <mergeCell ref="K45:N45"/>
    <mergeCell ref="K46:N46"/>
    <mergeCell ref="D39:E39"/>
    <mergeCell ref="I39:J39"/>
    <mergeCell ref="D40:F40"/>
    <mergeCell ref="I40:J40"/>
    <mergeCell ref="D41:E41"/>
    <mergeCell ref="I41:J41"/>
    <mergeCell ref="E30:J30"/>
    <mergeCell ref="E31:J31"/>
    <mergeCell ref="E34:J34"/>
    <mergeCell ref="E36:J36"/>
    <mergeCell ref="I38:J38"/>
    <mergeCell ref="E32:J32"/>
    <mergeCell ref="E33:J33"/>
    <mergeCell ref="E35:J35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15:J15"/>
    <mergeCell ref="C1:N1"/>
    <mergeCell ref="D2:N2"/>
    <mergeCell ref="E3:H3"/>
    <mergeCell ref="K3:L3"/>
    <mergeCell ref="E5:H5"/>
    <mergeCell ref="J5:K5"/>
    <mergeCell ref="L5:O5"/>
    <mergeCell ref="E7:J7"/>
    <mergeCell ref="E8:J8"/>
    <mergeCell ref="E9:J9"/>
    <mergeCell ref="E11:J11"/>
    <mergeCell ref="E14:J14"/>
    <mergeCell ref="E12:J12"/>
    <mergeCell ref="E13:J13"/>
    <mergeCell ref="E10:J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FLUIDOS 511A</vt:lpstr>
      <vt:lpstr>FLUIDOS 511B</vt:lpstr>
      <vt:lpstr>QUÍMICA 111B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INDRA DE LA O ORTIZ</cp:lastModifiedBy>
  <cp:lastPrinted>2023-12-13T05:43:02Z</cp:lastPrinted>
  <dcterms:created xsi:type="dcterms:W3CDTF">2023-03-14T19:16:59Z</dcterms:created>
  <dcterms:modified xsi:type="dcterms:W3CDTF">2024-01-08T17:24:36Z</dcterms:modified>
</cp:coreProperties>
</file>