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REPORTES DE CALIF 2024-1\"/>
    </mc:Choice>
  </mc:AlternateContent>
  <xr:revisionPtr revIDLastSave="0" documentId="13_ncr:1_{09CA3C80-6757-4B1C-BD1C-D393610ED12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PROB Y ESTAD" sheetId="5" r:id="rId1"/>
    <sheet name="CIENCIA E ING DE MAT" sheetId="4" r:id="rId2"/>
    <sheet name="MANEJO DE CUENCAS" sheetId="1" r:id="rId3"/>
    <sheet name="GESTION DE RESID" sheetId="3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5" l="1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9" i="5"/>
  <c r="Q27" i="3"/>
  <c r="J53" i="3"/>
  <c r="J54" i="3"/>
  <c r="K52" i="1"/>
  <c r="L52" i="1"/>
  <c r="M52" i="1"/>
  <c r="N52" i="1"/>
  <c r="K53" i="1"/>
  <c r="L53" i="1"/>
  <c r="M53" i="1"/>
  <c r="N53" i="1"/>
  <c r="K46" i="1"/>
  <c r="L46" i="1"/>
  <c r="M46" i="1"/>
  <c r="N46" i="1"/>
  <c r="J46" i="1"/>
  <c r="J53" i="1"/>
  <c r="J52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9" i="1"/>
  <c r="J57" i="4"/>
  <c r="J58" i="4"/>
  <c r="J61" i="5"/>
  <c r="K56" i="5"/>
  <c r="L56" i="5"/>
  <c r="M56" i="5"/>
  <c r="K57" i="5"/>
  <c r="L57" i="5"/>
  <c r="M57" i="5"/>
  <c r="K58" i="5"/>
  <c r="L58" i="5"/>
  <c r="M58" i="5"/>
  <c r="J58" i="5"/>
  <c r="J57" i="5"/>
  <c r="J56" i="5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O49" i="1"/>
  <c r="O47" i="1"/>
  <c r="N52" i="4"/>
  <c r="M49" i="1"/>
  <c r="N49" i="1"/>
  <c r="P51" i="1"/>
  <c r="N58" i="5"/>
  <c r="O58" i="5"/>
  <c r="P58" i="5"/>
  <c r="K47" i="1"/>
  <c r="L47" i="1"/>
  <c r="M47" i="1"/>
  <c r="N47" i="1"/>
  <c r="P47" i="1"/>
  <c r="P50" i="1" s="1"/>
  <c r="J47" i="1"/>
  <c r="N56" i="5"/>
  <c r="O56" i="5"/>
  <c r="P56" i="5"/>
  <c r="M53" i="3"/>
  <c r="M59" i="3" s="1"/>
  <c r="O52" i="1"/>
  <c r="O53" i="1"/>
  <c r="O46" i="1"/>
  <c r="J62" i="5" l="1"/>
  <c r="M61" i="5"/>
  <c r="M57" i="4"/>
  <c r="N57" i="4"/>
  <c r="M51" i="4"/>
  <c r="N51" i="4"/>
  <c r="L5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M52" i="4"/>
  <c r="L52" i="4"/>
  <c r="Q42" i="5"/>
  <c r="Q43" i="5"/>
  <c r="Q44" i="5"/>
  <c r="Q45" i="5"/>
  <c r="Q10" i="4"/>
  <c r="Q11" i="4"/>
  <c r="Q12" i="4"/>
  <c r="Q13" i="4"/>
  <c r="Q14" i="4"/>
  <c r="Q9" i="4"/>
  <c r="Q52" i="4" s="1"/>
  <c r="Q56" i="5" l="1"/>
  <c r="Q28" i="3"/>
  <c r="Q30" i="3"/>
  <c r="Q31" i="3"/>
  <c r="Q34" i="3"/>
  <c r="Q35" i="3"/>
  <c r="M54" i="3"/>
  <c r="L55" i="5" l="1"/>
  <c r="L61" i="5" s="1"/>
  <c r="Q29" i="3" l="1"/>
  <c r="Q32" i="3"/>
  <c r="Q33" i="3"/>
  <c r="Q36" i="3"/>
  <c r="Q54" i="3" l="1"/>
  <c r="L54" i="3"/>
  <c r="L53" i="3"/>
  <c r="L59" i="3" s="1"/>
  <c r="K53" i="4"/>
  <c r="K52" i="4"/>
  <c r="K55" i="3"/>
  <c r="L55" i="3"/>
  <c r="M55" i="3"/>
  <c r="J55" i="3"/>
  <c r="K59" i="3"/>
  <c r="K54" i="3"/>
  <c r="K56" i="3"/>
  <c r="K60" i="3" s="1"/>
  <c r="K53" i="3"/>
  <c r="K49" i="1"/>
  <c r="L49" i="1"/>
  <c r="K50" i="1"/>
  <c r="J49" i="1"/>
  <c r="K48" i="1"/>
  <c r="K57" i="4"/>
  <c r="K58" i="4"/>
  <c r="K51" i="4"/>
  <c r="K55" i="5"/>
  <c r="K61" i="5" s="1"/>
  <c r="J59" i="3" l="1"/>
  <c r="J51" i="4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L56" i="3" l="1"/>
  <c r="M56" i="3"/>
  <c r="J56" i="3"/>
  <c r="J60" i="3" s="1"/>
  <c r="M62" i="5" l="1"/>
  <c r="N57" i="5"/>
  <c r="O57" i="5"/>
  <c r="K54" i="4"/>
  <c r="L54" i="4"/>
  <c r="M54" i="4"/>
  <c r="N54" i="4"/>
  <c r="O54" i="4"/>
  <c r="J54" i="4"/>
  <c r="L53" i="4"/>
  <c r="M53" i="4"/>
  <c r="N53" i="4"/>
  <c r="O53" i="4"/>
  <c r="O52" i="4"/>
  <c r="J53" i="4"/>
  <c r="J52" i="4"/>
  <c r="N54" i="3"/>
  <c r="L48" i="1"/>
  <c r="L50" i="1"/>
  <c r="O61" i="5" l="1"/>
  <c r="O62" i="5" s="1"/>
  <c r="N61" i="5"/>
  <c r="N62" i="5"/>
  <c r="O57" i="4"/>
  <c r="M58" i="4"/>
  <c r="N58" i="4"/>
  <c r="O58" i="4"/>
  <c r="M60" i="3"/>
  <c r="N53" i="3"/>
  <c r="N59" i="3" s="1"/>
  <c r="N60" i="3" s="1"/>
  <c r="O51" i="4"/>
  <c r="M55" i="5"/>
  <c r="N55" i="5"/>
  <c r="O55" i="5"/>
  <c r="L57" i="4" l="1"/>
  <c r="K62" i="5" l="1"/>
  <c r="J48" i="1" l="1"/>
  <c r="O54" i="3" l="1"/>
  <c r="P54" i="3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L62" i="5"/>
  <c r="P57" i="5"/>
  <c r="P60" i="5" s="1"/>
  <c r="M59" i="5"/>
  <c r="L59" i="5"/>
  <c r="K59" i="5"/>
  <c r="J5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P54" i="4"/>
  <c r="L58" i="4"/>
  <c r="P53" i="4"/>
  <c r="P52" i="4"/>
  <c r="J55" i="4"/>
  <c r="M57" i="3"/>
  <c r="L5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46" i="5" l="1"/>
  <c r="B47" i="5" s="1"/>
  <c r="B48" i="5" s="1"/>
  <c r="B49" i="5" s="1"/>
  <c r="B50" i="5" s="1"/>
  <c r="B51" i="5" s="1"/>
  <c r="B52" i="5" s="1"/>
  <c r="B53" i="5" s="1"/>
  <c r="B54" i="5" s="1"/>
  <c r="B55" i="5" s="1"/>
  <c r="P59" i="5"/>
  <c r="N55" i="4"/>
  <c r="M55" i="4"/>
  <c r="O55" i="4"/>
  <c r="M58" i="3"/>
  <c r="K55" i="4"/>
  <c r="O59" i="5"/>
  <c r="O57" i="6"/>
  <c r="P58" i="6"/>
  <c r="N59" i="5"/>
  <c r="L55" i="4"/>
  <c r="P57" i="6"/>
  <c r="K58" i="6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K57" i="6"/>
  <c r="L58" i="6"/>
  <c r="J57" i="3"/>
  <c r="J58" i="3"/>
  <c r="K58" i="3"/>
  <c r="L57" i="3"/>
  <c r="L60" i="3"/>
  <c r="P55" i="4"/>
  <c r="N60" i="5"/>
  <c r="L57" i="6"/>
  <c r="L60" i="5"/>
  <c r="L56" i="4"/>
  <c r="N56" i="4"/>
  <c r="P56" i="4"/>
  <c r="K57" i="3"/>
  <c r="K56" i="4"/>
  <c r="M56" i="4"/>
  <c r="O56" i="4"/>
  <c r="K60" i="5"/>
  <c r="M60" i="5"/>
  <c r="O60" i="5"/>
  <c r="J60" i="5"/>
  <c r="Q56" i="6"/>
  <c r="M58" i="6"/>
  <c r="O58" i="6"/>
  <c r="Q54" i="6"/>
  <c r="Q57" i="6" s="1"/>
  <c r="Q55" i="6"/>
  <c r="Q58" i="6" s="1"/>
  <c r="Q60" i="5"/>
  <c r="J56" i="4"/>
  <c r="M48" i="1"/>
  <c r="N48" i="1"/>
  <c r="O48" i="1"/>
  <c r="M50" i="1" l="1"/>
  <c r="Q55" i="4"/>
  <c r="Q59" i="5"/>
  <c r="Q56" i="4"/>
  <c r="Q57" i="3"/>
  <c r="K51" i="1" l="1"/>
  <c r="L51" i="1"/>
  <c r="M51" i="1"/>
  <c r="N51" i="1"/>
  <c r="O51" i="1"/>
  <c r="N50" i="1"/>
  <c r="O50" i="1"/>
  <c r="J51" i="1"/>
  <c r="J50" i="1"/>
  <c r="Q49" i="1" l="1"/>
  <c r="Q48" i="1"/>
  <c r="Q51" i="1" s="1"/>
  <c r="Q47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0" i="1" l="1"/>
</calcChain>
</file>

<file path=xl/sharedStrings.xml><?xml version="1.0" encoding="utf-8"?>
<sst xmlns="http://schemas.openxmlformats.org/spreadsheetml/2006/main" count="315" uniqueCount="213">
  <si>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</si>
  <si>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</si>
  <si>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</si>
  <si>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</si>
  <si>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</si>
  <si>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</si>
  <si>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</si>
  <si>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</si>
  <si>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</si>
  <si>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</si>
  <si>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</si>
  <si>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</si>
  <si>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</si>
  <si>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</si>
  <si>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</si>
  <si>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</si>
  <si>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</si>
  <si>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</si>
  <si>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</si>
  <si>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</si>
  <si>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</si>
  <si>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</si>
  <si>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</si>
  <si>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</si>
  <si>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GAPI FARARONI DIANA JACQUELYNE</t>
  </si>
  <si>
    <t>NUÑEZ CHAGALA JENNIFER</t>
  </si>
  <si>
    <t>ORTEGA LOZADA EDGAR ANTONIO</t>
  </si>
  <si>
    <t>SANCHEZ GARCIA MARLA IVETTE</t>
  </si>
  <si>
    <t>ZACARIAS ALVAREZ DAVID ENRIQUE</t>
  </si>
  <si>
    <t>ERASTO DEL ANGEL PEREZ</t>
  </si>
  <si>
    <t>BELLI XALA KEVIN ADOLFO</t>
  </si>
  <si>
    <t>BENITO MAZABA ADOLFO ANGEL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</si>
  <si>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</si>
  <si>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</si>
  <si>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</si>
  <si>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</si>
  <si>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</si>
  <si>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LUCHO DOMINGUEZ INGRID ILIANA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</si>
  <si>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</si>
  <si>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</si>
  <si>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</si>
  <si>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</si>
  <si>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</si>
  <si>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</si>
  <si>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</si>
  <si>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</si>
  <si>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</si>
  <si>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</si>
  <si>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</si>
  <si>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ANDRADE AZAMAR PEDRO AARON</t>
  </si>
  <si>
    <t>BÁRCENAS HERRERA JESÚS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</si>
  <si>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</si>
  <si>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</si>
  <si>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</si>
  <si>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</si>
  <si>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</si>
  <si>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</si>
  <si>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</si>
  <si>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</si>
  <si>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</si>
  <si>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</si>
  <si>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</si>
  <si>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</si>
  <si>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 xml:space="preserve">RAMIREZ CAZARIN JOSE ANGEL </t>
  </si>
  <si>
    <t>RODRIGUEZ ORTIZ ALICIA DEL ROSARIO</t>
  </si>
  <si>
    <t>ROMÁN TADEO YARIBETH</t>
  </si>
  <si>
    <t>ROSARIO OLEA ALEXI</t>
  </si>
  <si>
    <t>RUIZ LEO AXEL YAEL</t>
  </si>
  <si>
    <t>SEBA LOPEZ KARLA YULIANA</t>
  </si>
  <si>
    <t>SILVA BETAZA DANNA GISHELLE</t>
  </si>
  <si>
    <t>VALENCIA HERNÁNDEZ XIMENA</t>
  </si>
  <si>
    <t>VELASCO DOMINGUEZ ERICK DE JESUS</t>
  </si>
  <si>
    <t>VICHI MOZO MIGUEL ANGEL</t>
  </si>
  <si>
    <t>VIVEROS OREA ANGEL RAFAEL</t>
  </si>
  <si>
    <t>CAMPOS APARICIO JOSE ANGEL</t>
  </si>
  <si>
    <t>231U0617</t>
  </si>
  <si>
    <t>231U0238</t>
  </si>
  <si>
    <t xml:space="preserve">231U0241 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</si>
  <si>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</si>
  <si>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</si>
  <si>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</si>
  <si>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</si>
  <si>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</si>
  <si>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</si>
  <si>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</si>
  <si>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</si>
  <si>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</si>
  <si>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</si>
  <si>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231U0253</t>
  </si>
  <si>
    <t>231U0072</t>
  </si>
  <si>
    <t>231U0630</t>
  </si>
  <si>
    <t>231U0254</t>
  </si>
  <si>
    <t>231U0255</t>
  </si>
  <si>
    <t>231U0256</t>
  </si>
  <si>
    <t>231U0258</t>
  </si>
  <si>
    <t>231U0259</t>
  </si>
  <si>
    <t>231U0260</t>
  </si>
  <si>
    <t>231U0261</t>
  </si>
  <si>
    <t>231U0704</t>
  </si>
  <si>
    <t>231U0364</t>
  </si>
  <si>
    <t>231U0395</t>
  </si>
  <si>
    <t>221U0361</t>
  </si>
  <si>
    <t>201U0170</t>
  </si>
  <si>
    <t>201U0474</t>
  </si>
  <si>
    <t>201U0174</t>
  </si>
  <si>
    <t>201U0175</t>
  </si>
  <si>
    <t>211U0290</t>
  </si>
  <si>
    <t>211U0291</t>
  </si>
  <si>
    <t>191U0296</t>
  </si>
  <si>
    <t>211U0292</t>
  </si>
  <si>
    <t>201U0172</t>
  </si>
  <si>
    <t>211U0574</t>
  </si>
  <si>
    <t>211U0299</t>
  </si>
  <si>
    <t>211U0575</t>
  </si>
  <si>
    <t>211U0301</t>
  </si>
  <si>
    <t>211U0302</t>
  </si>
  <si>
    <t>211U0303</t>
  </si>
  <si>
    <t>211U0621</t>
  </si>
  <si>
    <t>211U0307</t>
  </si>
  <si>
    <t>211U0622</t>
  </si>
  <si>
    <t>211U0311</t>
  </si>
  <si>
    <t>211U0313</t>
  </si>
  <si>
    <t>211U0314</t>
  </si>
  <si>
    <t>*</t>
  </si>
  <si>
    <t>PROBABILIDAD Y ESTADISTICA AMBIENTAL</t>
  </si>
  <si>
    <t>206A</t>
  </si>
  <si>
    <t>FEBRERO2024-JUNIO 2024</t>
  </si>
  <si>
    <t>CIENCIA E ING DE MATERIALES</t>
  </si>
  <si>
    <t>211A</t>
  </si>
  <si>
    <t>MANEJO DE CUENCAS</t>
  </si>
  <si>
    <t>806A</t>
  </si>
  <si>
    <t>CHIPOL TEMICH ALMA ZURIEL (R)</t>
  </si>
  <si>
    <t xml:space="preserve">221U0365 </t>
  </si>
  <si>
    <t>COMI VELASCO ANA DAYNET (R)</t>
  </si>
  <si>
    <t>221U0842</t>
  </si>
  <si>
    <t xml:space="preserve"> FRANCO VELA ADRIAN (R)</t>
  </si>
  <si>
    <t>MEZA CASTELLANOS KARLA ESTEFANIA (R)</t>
  </si>
  <si>
    <t>REYES CAIXBA ALESSANDRO</t>
  </si>
  <si>
    <t xml:space="preserve">221U0401 </t>
  </si>
  <si>
    <t>SANCHEZ BUSTAMANTE CARLOS JULIAN (R)</t>
  </si>
  <si>
    <t>221U0408</t>
  </si>
  <si>
    <t>231U0065</t>
  </si>
  <si>
    <t xml:space="preserve">231U0359 </t>
  </si>
  <si>
    <t>ANTEMATE VELASCO ERICK</t>
  </si>
  <si>
    <t xml:space="preserve">231U0360 </t>
  </si>
  <si>
    <t>AVENDAÑO GUTIERREZ JOSE DAVID</t>
  </si>
  <si>
    <t xml:space="preserve">231U0361 </t>
  </si>
  <si>
    <t>CALDERON SANCHEZ LUIS FERNANDO</t>
  </si>
  <si>
    <t xml:space="preserve">231U0369 </t>
  </si>
  <si>
    <t>DOMÍNGUEZ CRUZ JOSHUA</t>
  </si>
  <si>
    <t xml:space="preserve">231U0370 </t>
  </si>
  <si>
    <t>ESPINOSA PALACIO PABLO</t>
  </si>
  <si>
    <t xml:space="preserve">221U0081 </t>
  </si>
  <si>
    <t>FIGUEROA CORRO ARIEL DE JESUS</t>
  </si>
  <si>
    <t xml:space="preserve">231U0377 </t>
  </si>
  <si>
    <t>HIDALGO BRAVO GIOVANNI DE JESÚS</t>
  </si>
  <si>
    <t xml:space="preserve">231U0379 </t>
  </si>
  <si>
    <t>LUCHO PAXTIÁN LUIS FABIO</t>
  </si>
  <si>
    <t xml:space="preserve">231U0382 </t>
  </si>
  <si>
    <t>MARTINEZ MENDOZA RICARDO RAFAEL</t>
  </si>
  <si>
    <t>231U0383</t>
  </si>
  <si>
    <t>MARTINEZ SOLIS ALESSANDRO</t>
  </si>
  <si>
    <t xml:space="preserve">231U0384 </t>
  </si>
  <si>
    <t>MARTINEZ VAZQUEZ JESUS ALBERTO</t>
  </si>
  <si>
    <t xml:space="preserve">231U0388 </t>
  </si>
  <si>
    <t>PARDO LOPEZ ZAINT</t>
  </si>
  <si>
    <t xml:space="preserve">231U0389 </t>
  </si>
  <si>
    <t>PARRA XOLO ROBERTO OCTAVIO</t>
  </si>
  <si>
    <t xml:space="preserve">231U0391 </t>
  </si>
  <si>
    <t>PEÑA MACARIO GABRIEL</t>
  </si>
  <si>
    <t>231U0392</t>
  </si>
  <si>
    <t>PONCIANO AGUIRRE ARMANDO</t>
  </si>
  <si>
    <t xml:space="preserve">231U0393 </t>
  </si>
  <si>
    <t>POXTAN MOJICA ERICK ROSENDO</t>
  </si>
  <si>
    <t>231U0396</t>
  </si>
  <si>
    <t>RODRIGUEZ CORTES KAROL GUADALUPE</t>
  </si>
  <si>
    <t>231U0401</t>
  </si>
  <si>
    <t>TORNADO MARTINEZ MELISSA</t>
  </si>
  <si>
    <t xml:space="preserve">221U0849 </t>
  </si>
  <si>
    <t>AGUILAR SARIO YESSICA</t>
  </si>
  <si>
    <t xml:space="preserve"> BAXIN NOLASCO EMILY DARINA</t>
  </si>
  <si>
    <t xml:space="preserve"> CANO LOPEZ ULISES</t>
  </si>
  <si>
    <t xml:space="preserve"> CHAPOL VENTURA LUIS JAIR</t>
  </si>
  <si>
    <t xml:space="preserve"> CHAVEZ ALEJO KARINA</t>
  </si>
  <si>
    <t xml:space="preserve">181U0188 </t>
  </si>
  <si>
    <t>DOMINGUEZ MARCIAL ANGIE MADAI</t>
  </si>
  <si>
    <t xml:space="preserve">201U0500 </t>
  </si>
  <si>
    <t xml:space="preserve">171U0270 </t>
  </si>
  <si>
    <t>GIL MONTAN ERICK JOEL</t>
  </si>
  <si>
    <t>191U0302</t>
  </si>
  <si>
    <t>GOMEZ HERNANDEZ MELANIE PALOMA</t>
  </si>
  <si>
    <t xml:space="preserve"> HERNANDEZ ANTEMATE ROSA MARIA</t>
  </si>
  <si>
    <t xml:space="preserve">201U0488 </t>
  </si>
  <si>
    <t xml:space="preserve"> MALAGA BUSTAMANTE CARLOS</t>
  </si>
  <si>
    <t xml:space="preserve">191U0308 </t>
  </si>
  <si>
    <t>MARCIAL HERNANDEZ CRISTAL MARINA</t>
  </si>
  <si>
    <t xml:space="preserve">201U0471 </t>
  </si>
  <si>
    <t xml:space="preserve">201U0551 </t>
  </si>
  <si>
    <t xml:space="preserve">201U0178 </t>
  </si>
  <si>
    <t>QUINTANAR REYES ANGEL KALEB</t>
  </si>
  <si>
    <t xml:space="preserve">201U0180 </t>
  </si>
  <si>
    <t>RUIZ JUAREZ SAEL</t>
  </si>
  <si>
    <t xml:space="preserve">201U0557 </t>
  </si>
  <si>
    <t>181U0334</t>
  </si>
  <si>
    <t xml:space="preserve"> VELASCO PUCHETA ARIADNA</t>
  </si>
  <si>
    <t xml:space="preserve">201U0550 </t>
  </si>
  <si>
    <t xml:space="preserve"> 211U0296</t>
  </si>
  <si>
    <t>211U0306</t>
  </si>
  <si>
    <t>211U0310</t>
  </si>
  <si>
    <t>211U0312</t>
  </si>
  <si>
    <t>GESTIÓN DE RESIDUOS</t>
  </si>
  <si>
    <t>606A</t>
  </si>
  <si>
    <t xml:space="preserve"> VAZQUEZ CHACHA GUILLERMO OSIRIS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</si>
</sst>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IDFont+F1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IDFont+F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/>
    <xf numFmtId="9" fontId="8" fillId="0" borderId="0" xfId="1" applyFont="1"/>
    <xf numFmtId="0" fontId="8" fillId="0" borderId="2" xfId="0" applyFont="1" applyBorder="1"/>
    <xf numFmtId="0" fontId="9" fillId="0" borderId="2" xfId="0" applyFont="1" applyBorder="1" applyAlignment="1">
      <alignment wrapText="1"/>
    </xf>
    <xf numFmtId="0" fontId="1" fillId="0" borderId="2" xfId="0" applyFont="1" applyBorder="1"/>
    <xf numFmtId="0" fontId="10" fillId="0" borderId="2" xfId="0" applyFont="1" applyBorder="1"/>
    <xf numFmtId="0" fontId="11" fillId="0" borderId="2" xfId="0" applyFont="1" applyBorder="1" applyAlignment="1">
      <alignment horizontal="right" wrapText="1"/>
    </xf>
    <xf numFmtId="1" fontId="8" fillId="0" borderId="0" xfId="0" applyNumberFormat="1" applyFont="1"/>
    <xf numFmtId="0" fontId="0" fillId="0" borderId="8" xfId="0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0" fontId="12" fillId="0" borderId="2" xfId="0" applyFont="1" applyBorder="1" applyAlignment="1">
      <alignment vertical="center" wrapText="1"/>
    </xf>
    <xf numFmtId="0" fontId="0" fillId="0" borderId="0" xfId="0" applyAlignment="1">
      <alignment textRotation="90"/>
    </xf>
    <xf numFmtId="2" fontId="0" fillId="0" borderId="0" xfId="0" applyNumberFormat="1" applyAlignment="1">
      <alignment textRotation="90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vertical="center"/>
    </xf>
    <xf numFmtId="0" fontId="2" fillId="0" borderId="2" xfId="0" applyFont="1" applyBorder="1"/>
    <xf numFmtId="0" fontId="12" fillId="0" borderId="9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4" fontId="1" fillId="0" borderId="2" xfId="2" applyNumberFormat="1" applyFont="1" applyBorder="1"/>
    <xf numFmtId="0" fontId="1" fillId="0" borderId="5" xfId="0" applyFont="1" applyBorder="1" applyAlignment="1">
      <alignment horizontal="right"/>
    </xf>
    <xf numFmtId="0" fontId="15" fillId="0" borderId="0" xfId="0" applyFont="1"/>
    <xf numFmtId="0" fontId="15" fillId="0" borderId="2" xfId="0" applyFont="1" applyBorder="1"/>
    <xf numFmtId="0" fontId="1" fillId="3" borderId="2" xfId="0" applyFont="1" applyFill="1" applyBorder="1" applyAlignment="1">
      <alignment horizontal="center"/>
    </xf>
    <xf numFmtId="0" fontId="16" fillId="0" borderId="0" xfId="0" applyFont="1"/>
    <xf numFmtId="0" fontId="17" fillId="0" borderId="2" xfId="0" applyFont="1" applyBorder="1" applyAlignment="1">
      <alignment horizontal="center"/>
    </xf>
    <xf numFmtId="0" fontId="1" fillId="0" borderId="0" xfId="0" applyFont="1"/>
    <xf numFmtId="0" fontId="18" fillId="0" borderId="2" xfId="0" applyFont="1" applyBorder="1"/>
    <xf numFmtId="0" fontId="18" fillId="0" borderId="0" xfId="0" applyFont="1"/>
    <xf numFmtId="9" fontId="18" fillId="0" borderId="0" xfId="1" applyFont="1"/>
    <xf numFmtId="0" fontId="19" fillId="0" borderId="2" xfId="0" applyFont="1" applyBorder="1"/>
    <xf numFmtId="0" fontId="14" fillId="0" borderId="2" xfId="0" applyFont="1" applyBorder="1"/>
    <xf numFmtId="14" fontId="20" fillId="0" borderId="0" xfId="0" applyNumberFormat="1" applyFont="1"/>
    <xf numFmtId="0" fontId="2" fillId="0" borderId="2" xfId="0" applyFont="1" applyBorder="1" applyAlignment="1">
      <alignment vertical="center"/>
    </xf>
    <xf numFmtId="0" fontId="21" fillId="0" borderId="2" xfId="0" applyFont="1" applyBorder="1"/>
    <xf numFmtId="0" fontId="22" fillId="0" borderId="2" xfId="0" applyFont="1" applyBorder="1" applyAlignment="1">
      <alignment horizontal="right" wrapText="1"/>
    </xf>
    <xf numFmtId="0" fontId="6" fillId="0" borderId="2" xfId="0" applyFont="1" applyBorder="1"/>
    <xf numFmtId="0" fontId="23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8"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64"/>
  <sheetViews>
    <sheetView topLeftCell="A40" zoomScale="85" zoomScaleNormal="85" workbookViewId="0">
      <selection activeCell="T58" sqref="T58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3.7109375" customWidth="1"/>
    <col min="9" max="9" width="6.7109375" customWidth="1"/>
    <col min="10" max="10" width="7.140625" style="46" customWidth="1"/>
    <col min="11" max="11" width="6" style="46" customWidth="1"/>
    <col min="12" max="12" width="8.5703125" style="46" bestFit="1" customWidth="1"/>
    <col min="13" max="13" width="6.42578125" style="46" customWidth="1"/>
    <col min="14" max="16" width="5.7109375" hidden="1" customWidth="1"/>
    <col min="17" max="17" width="8.7109375" customWidth="1"/>
    <col min="18" max="18" width="5.7109375" customWidth="1"/>
  </cols>
  <sheetData>
    <row r="2" spans="2:18" ht="15.7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  <c r="R3" s="1"/>
    </row>
    <row r="4" spans="2:18">
      <c r="C4" t="s">
        <v>0</v>
      </c>
      <c r="D4" s="76" t="s">
        <v>124</v>
      </c>
      <c r="E4" s="76"/>
      <c r="F4" s="76"/>
      <c r="G4" s="76"/>
      <c r="I4" t="s">
        <v>1</v>
      </c>
      <c r="J4" s="77" t="s">
        <v>125</v>
      </c>
      <c r="K4" s="77"/>
      <c r="M4" s="46" t="s">
        <v>2</v>
      </c>
      <c r="N4" s="78">
        <v>45233</v>
      </c>
      <c r="O4" s="78"/>
      <c r="Q4" s="52">
        <v>45359</v>
      </c>
    </row>
    <row r="5" spans="2:18" ht="6.75" customHeight="1">
      <c r="D5" s="5"/>
      <c r="E5" s="5"/>
      <c r="F5" s="5"/>
      <c r="G5" s="5"/>
    </row>
    <row r="6" spans="2:18">
      <c r="C6" t="s">
        <v>3</v>
      </c>
      <c r="D6" s="79" t="s">
        <v>126</v>
      </c>
      <c r="E6" s="79"/>
      <c r="F6" s="79"/>
      <c r="G6" s="79"/>
      <c r="I6" s="58" t="s">
        <v>22</v>
      </c>
      <c r="J6" s="58"/>
      <c r="K6" s="80" t="s">
        <v>29</v>
      </c>
      <c r="L6" s="80"/>
      <c r="M6" s="80"/>
      <c r="N6" s="80"/>
      <c r="O6" s="80"/>
      <c r="P6" s="80"/>
    </row>
    <row r="7" spans="2:18" ht="11.25" customHeight="1"/>
    <row r="8" spans="2:18">
      <c r="B8" s="3" t="s">
        <v>4</v>
      </c>
      <c r="C8" s="3" t="s">
        <v>6</v>
      </c>
      <c r="D8" s="81" t="s">
        <v>5</v>
      </c>
      <c r="E8" s="81"/>
      <c r="F8" s="81"/>
      <c r="G8" s="81"/>
      <c r="H8" s="81"/>
      <c r="I8" s="81"/>
      <c r="J8" s="9" t="s">
        <v>7</v>
      </c>
      <c r="K8" s="9" t="s">
        <v>10</v>
      </c>
      <c r="L8" s="9" t="s">
        <v>11</v>
      </c>
      <c r="M8" s="9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>
      <c r="B9" s="6">
        <v>1</v>
      </c>
      <c r="C9" s="27" t="s">
        <v>75</v>
      </c>
      <c r="D9" s="68" t="s">
        <v>49</v>
      </c>
      <c r="E9" s="69"/>
      <c r="F9" s="69"/>
      <c r="G9" s="69"/>
      <c r="H9" s="69"/>
      <c r="I9" s="70"/>
      <c r="J9" s="53">
        <v>0</v>
      </c>
      <c r="K9" s="32"/>
      <c r="L9" s="9"/>
      <c r="M9" s="37"/>
      <c r="N9" s="4">
        <v>0</v>
      </c>
      <c r="O9" s="4">
        <v>0</v>
      </c>
      <c r="P9" s="4">
        <v>0</v>
      </c>
      <c r="Q9" s="10">
        <f>SUM(J9:P9)/6</f>
        <v>0</v>
      </c>
    </row>
    <row r="10" spans="2:18" ht="15.75">
      <c r="B10" s="6">
        <f>B9+1</f>
        <v>2</v>
      </c>
      <c r="C10" s="27" t="s">
        <v>76</v>
      </c>
      <c r="D10" s="68" t="s">
        <v>50</v>
      </c>
      <c r="E10" s="69"/>
      <c r="F10" s="69"/>
      <c r="G10" s="69"/>
      <c r="H10" s="69"/>
      <c r="I10" s="70"/>
      <c r="J10" s="53">
        <v>92</v>
      </c>
      <c r="K10" s="32"/>
      <c r="L10" s="9"/>
      <c r="M10" s="37"/>
      <c r="N10" s="4">
        <v>0</v>
      </c>
      <c r="O10" s="4">
        <v>0</v>
      </c>
      <c r="P10" s="4">
        <v>0</v>
      </c>
      <c r="Q10" s="10">
        <f t="shared" ref="Q10:Q41" si="0">SUM(J10:P10)/6</f>
        <v>15.333333333333334</v>
      </c>
    </row>
    <row r="11" spans="2:18" ht="15.75">
      <c r="B11" s="6">
        <f t="shared" ref="B11:B45" si="1">B10+1</f>
        <v>3</v>
      </c>
      <c r="C11" s="27" t="s">
        <v>98</v>
      </c>
      <c r="D11" s="68" t="s">
        <v>74</v>
      </c>
      <c r="E11" s="69"/>
      <c r="F11" s="69"/>
      <c r="G11" s="69"/>
      <c r="H11" s="69"/>
      <c r="I11" s="70"/>
      <c r="J11" s="53">
        <v>100</v>
      </c>
      <c r="K11" s="32"/>
      <c r="L11" s="9"/>
      <c r="M11" s="37"/>
      <c r="N11" s="4">
        <v>0</v>
      </c>
      <c r="O11" s="4">
        <v>0</v>
      </c>
      <c r="P11" s="4">
        <v>0</v>
      </c>
      <c r="Q11" s="10">
        <f t="shared" si="0"/>
        <v>16.666666666666668</v>
      </c>
    </row>
    <row r="12" spans="2:18" ht="15.75">
      <c r="B12" s="6">
        <f t="shared" si="1"/>
        <v>4</v>
      </c>
      <c r="C12" s="27" t="s">
        <v>77</v>
      </c>
      <c r="D12" s="68" t="s">
        <v>51</v>
      </c>
      <c r="E12" s="69"/>
      <c r="F12" s="69"/>
      <c r="G12" s="69"/>
      <c r="H12" s="69"/>
      <c r="I12" s="70"/>
      <c r="J12" s="53">
        <v>100</v>
      </c>
      <c r="K12" s="32"/>
      <c r="L12" s="9"/>
      <c r="M12" s="37"/>
      <c r="N12" s="4">
        <v>0</v>
      </c>
      <c r="O12" s="4">
        <v>0</v>
      </c>
      <c r="P12" s="4">
        <v>0</v>
      </c>
      <c r="Q12" s="10">
        <f t="shared" si="0"/>
        <v>16.666666666666668</v>
      </c>
    </row>
    <row r="13" spans="2:18" ht="15.75">
      <c r="B13" s="6">
        <f t="shared" si="1"/>
        <v>5</v>
      </c>
      <c r="C13" s="27" t="s">
        <v>101</v>
      </c>
      <c r="D13" s="68" t="s">
        <v>131</v>
      </c>
      <c r="E13" s="69"/>
      <c r="F13" s="69"/>
      <c r="G13" s="69"/>
      <c r="H13" s="69"/>
      <c r="I13" s="70"/>
      <c r="J13" s="53">
        <v>0</v>
      </c>
      <c r="K13" s="32"/>
      <c r="L13" s="9"/>
      <c r="M13" s="37"/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.75">
      <c r="B14" s="6">
        <f t="shared" si="1"/>
        <v>6</v>
      </c>
      <c r="C14" s="27" t="s">
        <v>99</v>
      </c>
      <c r="D14" s="68" t="s">
        <v>52</v>
      </c>
      <c r="E14" s="69"/>
      <c r="F14" s="69"/>
      <c r="G14" s="69"/>
      <c r="H14" s="69"/>
      <c r="I14" s="70"/>
      <c r="J14" s="53">
        <v>96</v>
      </c>
      <c r="K14" s="32"/>
      <c r="L14" s="9"/>
      <c r="M14" s="37"/>
      <c r="N14" s="4">
        <v>0</v>
      </c>
      <c r="O14" s="4">
        <v>0</v>
      </c>
      <c r="P14" s="4">
        <v>0</v>
      </c>
      <c r="Q14" s="10">
        <f t="shared" si="0"/>
        <v>16</v>
      </c>
    </row>
    <row r="15" spans="2:18" ht="15.75">
      <c r="B15" s="6">
        <f t="shared" si="1"/>
        <v>7</v>
      </c>
      <c r="C15" s="27" t="s">
        <v>132</v>
      </c>
      <c r="D15" s="68" t="s">
        <v>133</v>
      </c>
      <c r="E15" s="69"/>
      <c r="F15" s="69"/>
      <c r="G15" s="69"/>
      <c r="H15" s="69"/>
      <c r="I15" s="70"/>
      <c r="J15" s="53">
        <v>0</v>
      </c>
      <c r="K15" s="32"/>
      <c r="L15" s="9"/>
      <c r="M15" s="37"/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ht="15.75">
      <c r="B16" s="6">
        <f t="shared" si="1"/>
        <v>8</v>
      </c>
      <c r="C16" s="27" t="s">
        <v>78</v>
      </c>
      <c r="D16" s="68" t="s">
        <v>53</v>
      </c>
      <c r="E16" s="69"/>
      <c r="F16" s="69"/>
      <c r="G16" s="69"/>
      <c r="H16" s="69"/>
      <c r="I16" s="70"/>
      <c r="J16" s="53">
        <v>96</v>
      </c>
      <c r="K16" s="32"/>
      <c r="L16" s="9"/>
      <c r="M16" s="37"/>
      <c r="N16" s="4">
        <v>0</v>
      </c>
      <c r="O16" s="4">
        <v>0</v>
      </c>
      <c r="P16" s="4">
        <v>0</v>
      </c>
      <c r="Q16" s="10">
        <f t="shared" si="0"/>
        <v>16</v>
      </c>
    </row>
    <row r="17" spans="2:24" ht="15.75">
      <c r="B17" s="6">
        <f t="shared" si="1"/>
        <v>9</v>
      </c>
      <c r="C17" s="27" t="s">
        <v>79</v>
      </c>
      <c r="D17" s="68" t="s">
        <v>54</v>
      </c>
      <c r="E17" s="69"/>
      <c r="F17" s="69"/>
      <c r="G17" s="69"/>
      <c r="H17" s="69"/>
      <c r="I17" s="70"/>
      <c r="J17" s="53">
        <v>92</v>
      </c>
      <c r="K17" s="32"/>
      <c r="L17" s="9"/>
      <c r="M17" s="37"/>
      <c r="N17" s="4">
        <v>0</v>
      </c>
      <c r="O17" s="4">
        <v>0</v>
      </c>
      <c r="P17" s="4">
        <v>0</v>
      </c>
      <c r="Q17" s="10">
        <f t="shared" si="0"/>
        <v>15.333333333333334</v>
      </c>
    </row>
    <row r="18" spans="2:24" ht="15.75">
      <c r="B18" s="6">
        <f t="shared" si="1"/>
        <v>10</v>
      </c>
      <c r="C18" s="27" t="s">
        <v>80</v>
      </c>
      <c r="D18" s="68" t="s">
        <v>55</v>
      </c>
      <c r="E18" s="69"/>
      <c r="F18" s="69"/>
      <c r="G18" s="69"/>
      <c r="H18" s="69"/>
      <c r="I18" s="70"/>
      <c r="J18" s="53">
        <v>80</v>
      </c>
      <c r="K18" s="32"/>
      <c r="L18" s="9"/>
      <c r="M18" s="37"/>
      <c r="N18" s="4">
        <v>0</v>
      </c>
      <c r="O18" s="4">
        <v>0</v>
      </c>
      <c r="P18" s="4">
        <v>0</v>
      </c>
      <c r="Q18" s="10">
        <f t="shared" si="0"/>
        <v>13.333333333333334</v>
      </c>
    </row>
    <row r="19" spans="2:24" ht="15.75">
      <c r="B19" s="6">
        <f t="shared" si="1"/>
        <v>11</v>
      </c>
      <c r="C19" s="27" t="s">
        <v>81</v>
      </c>
      <c r="D19" s="68" t="s">
        <v>56</v>
      </c>
      <c r="E19" s="69"/>
      <c r="F19" s="69"/>
      <c r="G19" s="69"/>
      <c r="H19" s="69"/>
      <c r="I19" s="70"/>
      <c r="J19" s="53">
        <v>100</v>
      </c>
      <c r="K19" s="32"/>
      <c r="L19" s="9"/>
      <c r="M19" s="37"/>
      <c r="N19" s="4">
        <v>0</v>
      </c>
      <c r="O19" s="4">
        <v>0</v>
      </c>
      <c r="P19" s="4">
        <v>0</v>
      </c>
      <c r="Q19" s="10">
        <f t="shared" si="0"/>
        <v>16.666666666666668</v>
      </c>
    </row>
    <row r="20" spans="2:24" ht="15.75">
      <c r="B20" s="6">
        <f t="shared" si="1"/>
        <v>12</v>
      </c>
      <c r="C20" s="27" t="s">
        <v>82</v>
      </c>
      <c r="D20" s="68" t="s">
        <v>57</v>
      </c>
      <c r="E20" s="69"/>
      <c r="F20" s="69"/>
      <c r="G20" s="69"/>
      <c r="H20" s="69"/>
      <c r="I20" s="70"/>
      <c r="J20" s="53">
        <v>80</v>
      </c>
      <c r="K20" s="32"/>
      <c r="L20" s="9"/>
      <c r="M20" s="37"/>
      <c r="N20" s="4">
        <v>0</v>
      </c>
      <c r="O20" s="4">
        <v>0</v>
      </c>
      <c r="P20" s="4">
        <v>0</v>
      </c>
      <c r="Q20" s="10">
        <f t="shared" si="0"/>
        <v>13.333333333333334</v>
      </c>
    </row>
    <row r="21" spans="2:24" ht="15.75">
      <c r="B21" s="6">
        <f t="shared" si="1"/>
        <v>13</v>
      </c>
      <c r="C21" s="27" t="s">
        <v>134</v>
      </c>
      <c r="D21" s="68" t="s">
        <v>135</v>
      </c>
      <c r="E21" s="69"/>
      <c r="F21" s="69"/>
      <c r="G21" s="69"/>
      <c r="H21" s="69"/>
      <c r="I21" s="70"/>
      <c r="J21" s="53">
        <v>0</v>
      </c>
      <c r="K21" s="32"/>
      <c r="L21" s="9"/>
      <c r="M21" s="37"/>
      <c r="N21" s="4">
        <v>0</v>
      </c>
      <c r="O21" s="4">
        <v>0</v>
      </c>
      <c r="P21" s="4">
        <v>0</v>
      </c>
      <c r="Q21" s="10">
        <f t="shared" si="0"/>
        <v>0</v>
      </c>
    </row>
    <row r="22" spans="2:24" ht="15.75">
      <c r="B22" s="6">
        <f t="shared" si="1"/>
        <v>14</v>
      </c>
      <c r="C22" s="27" t="s">
        <v>83</v>
      </c>
      <c r="D22" s="68" t="s">
        <v>58</v>
      </c>
      <c r="E22" s="69"/>
      <c r="F22" s="69"/>
      <c r="G22" s="69"/>
      <c r="H22" s="69"/>
      <c r="I22" s="70"/>
      <c r="J22" s="53">
        <v>100</v>
      </c>
      <c r="K22" s="32"/>
      <c r="L22" s="9"/>
      <c r="M22" s="38"/>
      <c r="N22" s="4">
        <v>0</v>
      </c>
      <c r="O22" s="4">
        <v>0</v>
      </c>
      <c r="P22" s="4">
        <v>0</v>
      </c>
      <c r="Q22" s="10">
        <f t="shared" si="0"/>
        <v>16.666666666666668</v>
      </c>
    </row>
    <row r="23" spans="2:24" ht="15.75" customHeight="1">
      <c r="B23" s="6">
        <f t="shared" si="1"/>
        <v>15</v>
      </c>
      <c r="C23" s="27" t="s">
        <v>84</v>
      </c>
      <c r="D23" s="68" t="s">
        <v>59</v>
      </c>
      <c r="E23" s="69"/>
      <c r="F23" s="69"/>
      <c r="G23" s="69"/>
      <c r="H23" s="69"/>
      <c r="I23" s="70"/>
      <c r="J23" s="53">
        <v>80</v>
      </c>
      <c r="K23" s="32"/>
      <c r="L23" s="9"/>
      <c r="M23" s="37"/>
      <c r="N23" s="4"/>
      <c r="O23" s="4"/>
      <c r="P23" s="4"/>
      <c r="Q23" s="10">
        <f t="shared" si="0"/>
        <v>13.333333333333334</v>
      </c>
      <c r="X23" s="44"/>
    </row>
    <row r="24" spans="2:24" ht="15.75">
      <c r="B24" s="6">
        <f t="shared" si="1"/>
        <v>16</v>
      </c>
      <c r="C24" s="27" t="s">
        <v>85</v>
      </c>
      <c r="D24" s="68" t="s">
        <v>60</v>
      </c>
      <c r="E24" s="69"/>
      <c r="F24" s="69"/>
      <c r="G24" s="69"/>
      <c r="H24" s="69"/>
      <c r="I24" s="70"/>
      <c r="J24" s="53">
        <v>80</v>
      </c>
      <c r="K24" s="32"/>
      <c r="L24" s="9"/>
      <c r="M24" s="37"/>
      <c r="N24" s="4">
        <v>0</v>
      </c>
      <c r="O24" s="4">
        <v>0</v>
      </c>
      <c r="P24" s="4">
        <v>0</v>
      </c>
      <c r="Q24" s="10">
        <f t="shared" si="0"/>
        <v>13.333333333333334</v>
      </c>
    </row>
    <row r="25" spans="2:24" ht="15.75">
      <c r="B25" s="6">
        <f t="shared" si="1"/>
        <v>17</v>
      </c>
      <c r="C25" s="27" t="s">
        <v>86</v>
      </c>
      <c r="D25" s="68" t="s">
        <v>61</v>
      </c>
      <c r="E25" s="69"/>
      <c r="F25" s="69"/>
      <c r="G25" s="69"/>
      <c r="H25" s="69"/>
      <c r="I25" s="70"/>
      <c r="J25" s="53">
        <v>80</v>
      </c>
      <c r="K25" s="32"/>
      <c r="L25" s="9"/>
      <c r="M25" s="37"/>
      <c r="N25" s="4">
        <v>0</v>
      </c>
      <c r="O25" s="4">
        <v>0</v>
      </c>
      <c r="P25" s="4">
        <v>0</v>
      </c>
      <c r="Q25" s="10">
        <f t="shared" si="0"/>
        <v>13.333333333333334</v>
      </c>
    </row>
    <row r="26" spans="2:24" ht="15.75">
      <c r="B26" s="6">
        <f t="shared" si="1"/>
        <v>18</v>
      </c>
      <c r="C26" s="27" t="s">
        <v>87</v>
      </c>
      <c r="D26" s="68" t="s">
        <v>62</v>
      </c>
      <c r="E26" s="69"/>
      <c r="F26" s="69"/>
      <c r="G26" s="69"/>
      <c r="H26" s="69"/>
      <c r="I26" s="70"/>
      <c r="J26" s="53">
        <v>96</v>
      </c>
      <c r="K26" s="32"/>
      <c r="L26" s="9"/>
      <c r="M26" s="37"/>
      <c r="N26" s="4">
        <v>0</v>
      </c>
      <c r="O26" s="4">
        <v>0</v>
      </c>
      <c r="P26" s="4">
        <v>0</v>
      </c>
      <c r="Q26" s="10">
        <f t="shared" si="0"/>
        <v>16</v>
      </c>
    </row>
    <row r="27" spans="2:24" ht="15.75">
      <c r="B27" s="6">
        <f t="shared" si="1"/>
        <v>19</v>
      </c>
      <c r="C27" s="27" t="s">
        <v>116</v>
      </c>
      <c r="D27" s="68" t="s">
        <v>136</v>
      </c>
      <c r="E27" s="69"/>
      <c r="F27" s="69"/>
      <c r="G27" s="69"/>
      <c r="H27" s="69"/>
      <c r="I27" s="70"/>
      <c r="J27" s="53">
        <v>75</v>
      </c>
      <c r="K27" s="32"/>
      <c r="L27" s="9"/>
      <c r="M27" s="37"/>
      <c r="N27" s="4">
        <v>0</v>
      </c>
      <c r="O27" s="4">
        <v>0</v>
      </c>
      <c r="P27" s="4">
        <v>0</v>
      </c>
      <c r="Q27" s="10">
        <f t="shared" si="0"/>
        <v>12.5</v>
      </c>
    </row>
    <row r="28" spans="2:24" ht="15.75">
      <c r="B28" s="6">
        <f t="shared" si="1"/>
        <v>20</v>
      </c>
      <c r="C28" s="27" t="s">
        <v>100</v>
      </c>
      <c r="D28" s="68" t="s">
        <v>63</v>
      </c>
      <c r="E28" s="69"/>
      <c r="F28" s="69"/>
      <c r="G28" s="69"/>
      <c r="H28" s="69"/>
      <c r="I28" s="70"/>
      <c r="J28" s="53">
        <v>80</v>
      </c>
      <c r="K28" s="32"/>
      <c r="L28" s="9"/>
      <c r="M28" s="37"/>
      <c r="N28" s="4">
        <v>0</v>
      </c>
      <c r="O28" s="4">
        <v>0</v>
      </c>
      <c r="P28" s="4">
        <v>0</v>
      </c>
      <c r="Q28" s="10">
        <f t="shared" si="0"/>
        <v>13.333333333333334</v>
      </c>
    </row>
    <row r="29" spans="2:24" ht="15.75">
      <c r="B29" s="6">
        <f t="shared" si="1"/>
        <v>21</v>
      </c>
      <c r="C29" s="27" t="s">
        <v>141</v>
      </c>
      <c r="D29" s="68" t="s">
        <v>137</v>
      </c>
      <c r="E29" s="69"/>
      <c r="F29" s="69"/>
      <c r="G29" s="69"/>
      <c r="H29" s="69"/>
      <c r="I29" s="70"/>
      <c r="J29" s="53">
        <v>92</v>
      </c>
      <c r="K29" s="32"/>
      <c r="L29" s="9"/>
      <c r="M29" s="38"/>
      <c r="N29" s="4">
        <v>0</v>
      </c>
      <c r="O29" s="4">
        <v>0</v>
      </c>
      <c r="P29" s="4">
        <v>0</v>
      </c>
      <c r="Q29" s="10">
        <f t="shared" si="0"/>
        <v>15.333333333333334</v>
      </c>
    </row>
    <row r="30" spans="2:24" ht="15.75">
      <c r="B30" s="6">
        <f t="shared" si="1"/>
        <v>22</v>
      </c>
      <c r="C30" s="27" t="s">
        <v>88</v>
      </c>
      <c r="D30" s="68" t="s">
        <v>64</v>
      </c>
      <c r="E30" s="69"/>
      <c r="F30" s="69"/>
      <c r="G30" s="69"/>
      <c r="H30" s="69"/>
      <c r="I30" s="70"/>
      <c r="J30" s="53">
        <v>0</v>
      </c>
      <c r="K30" s="32"/>
      <c r="L30" s="9"/>
      <c r="M30" s="38"/>
      <c r="N30" s="4">
        <v>0</v>
      </c>
      <c r="O30" s="4">
        <v>0</v>
      </c>
      <c r="P30" s="4">
        <v>0</v>
      </c>
      <c r="Q30" s="10">
        <f t="shared" si="0"/>
        <v>0</v>
      </c>
    </row>
    <row r="31" spans="2:24" ht="15.75">
      <c r="B31" s="6">
        <f t="shared" si="1"/>
        <v>23</v>
      </c>
      <c r="C31" s="27" t="s">
        <v>89</v>
      </c>
      <c r="D31" s="68" t="s">
        <v>65</v>
      </c>
      <c r="E31" s="69"/>
      <c r="F31" s="69"/>
      <c r="G31" s="69"/>
      <c r="H31" s="69"/>
      <c r="I31" s="70"/>
      <c r="J31" s="53">
        <v>100</v>
      </c>
      <c r="K31" s="32"/>
      <c r="L31" s="9"/>
      <c r="M31" s="37"/>
      <c r="N31" s="4">
        <v>0</v>
      </c>
      <c r="O31" s="4">
        <v>0</v>
      </c>
      <c r="P31" s="4">
        <v>0</v>
      </c>
      <c r="Q31" s="10">
        <f t="shared" si="0"/>
        <v>16.666666666666668</v>
      </c>
    </row>
    <row r="32" spans="2:24" ht="15.75">
      <c r="B32" s="6">
        <f t="shared" si="1"/>
        <v>24</v>
      </c>
      <c r="C32" s="27" t="s">
        <v>90</v>
      </c>
      <c r="D32" s="68" t="s">
        <v>66</v>
      </c>
      <c r="E32" s="69"/>
      <c r="F32" s="69"/>
      <c r="G32" s="69"/>
      <c r="H32" s="69"/>
      <c r="I32" s="70"/>
      <c r="J32" s="53">
        <v>92</v>
      </c>
      <c r="K32" s="32"/>
      <c r="L32" s="9"/>
      <c r="M32" s="37"/>
      <c r="N32" s="4">
        <v>0</v>
      </c>
      <c r="O32" s="4">
        <v>0</v>
      </c>
      <c r="P32" s="4">
        <v>0</v>
      </c>
      <c r="Q32" s="10">
        <f t="shared" si="0"/>
        <v>15.333333333333334</v>
      </c>
    </row>
    <row r="33" spans="2:17" ht="15.75">
      <c r="B33" s="6">
        <f t="shared" si="1"/>
        <v>25</v>
      </c>
      <c r="C33" s="27" t="s">
        <v>91</v>
      </c>
      <c r="D33" s="68" t="s">
        <v>67</v>
      </c>
      <c r="E33" s="69"/>
      <c r="F33" s="69"/>
      <c r="G33" s="69"/>
      <c r="H33" s="69"/>
      <c r="I33" s="70"/>
      <c r="J33" s="53">
        <v>96</v>
      </c>
      <c r="K33" s="32"/>
      <c r="L33" s="9"/>
      <c r="M33" s="45"/>
      <c r="N33" s="4">
        <v>0</v>
      </c>
      <c r="O33" s="4">
        <v>0</v>
      </c>
      <c r="P33" s="4">
        <v>0</v>
      </c>
      <c r="Q33" s="10">
        <f t="shared" si="0"/>
        <v>16</v>
      </c>
    </row>
    <row r="34" spans="2:17" ht="15.75">
      <c r="B34" s="6">
        <f t="shared" si="1"/>
        <v>26</v>
      </c>
      <c r="C34" s="27" t="s">
        <v>138</v>
      </c>
      <c r="D34" s="68" t="s">
        <v>139</v>
      </c>
      <c r="E34" s="69"/>
      <c r="F34" s="69"/>
      <c r="G34" s="69"/>
      <c r="H34" s="69"/>
      <c r="I34" s="70"/>
      <c r="J34" s="53">
        <v>0</v>
      </c>
      <c r="K34" s="32"/>
      <c r="L34" s="9"/>
      <c r="M34" s="38"/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ht="15.75">
      <c r="B35" s="6">
        <f t="shared" si="1"/>
        <v>27</v>
      </c>
      <c r="C35" s="27" t="s">
        <v>92</v>
      </c>
      <c r="D35" s="68" t="s">
        <v>68</v>
      </c>
      <c r="E35" s="69"/>
      <c r="F35" s="69"/>
      <c r="G35" s="69"/>
      <c r="H35" s="69"/>
      <c r="I35" s="70"/>
      <c r="J35" s="53">
        <v>92</v>
      </c>
      <c r="K35" s="32"/>
      <c r="L35" s="9"/>
      <c r="M35" s="37"/>
      <c r="N35" s="4">
        <v>0</v>
      </c>
      <c r="O35" s="4">
        <v>0</v>
      </c>
      <c r="P35" s="4">
        <v>0</v>
      </c>
      <c r="Q35" s="10">
        <f t="shared" si="0"/>
        <v>15.333333333333334</v>
      </c>
    </row>
    <row r="36" spans="2:17" ht="15.75">
      <c r="B36" s="6">
        <f t="shared" si="1"/>
        <v>28</v>
      </c>
      <c r="C36" s="27" t="s">
        <v>93</v>
      </c>
      <c r="D36" s="68" t="s">
        <v>69</v>
      </c>
      <c r="E36" s="69"/>
      <c r="F36" s="69"/>
      <c r="G36" s="69"/>
      <c r="H36" s="69"/>
      <c r="I36" s="70"/>
      <c r="J36" s="53">
        <v>85</v>
      </c>
      <c r="K36" s="32"/>
      <c r="L36" s="9"/>
      <c r="M36" s="37"/>
      <c r="N36" s="4">
        <v>0</v>
      </c>
      <c r="O36" s="4">
        <v>0</v>
      </c>
      <c r="P36" s="4">
        <v>0</v>
      </c>
      <c r="Q36" s="10">
        <f t="shared" si="0"/>
        <v>14.166666666666666</v>
      </c>
    </row>
    <row r="37" spans="2:17" ht="15.75">
      <c r="B37" s="6">
        <f t="shared" si="1"/>
        <v>29</v>
      </c>
      <c r="C37" s="27" t="s">
        <v>94</v>
      </c>
      <c r="D37" s="68" t="s">
        <v>70</v>
      </c>
      <c r="E37" s="69"/>
      <c r="F37" s="69"/>
      <c r="G37" s="69"/>
      <c r="H37" s="69"/>
      <c r="I37" s="70"/>
      <c r="J37" s="53">
        <v>100</v>
      </c>
      <c r="K37" s="32"/>
      <c r="L37" s="9"/>
      <c r="M37" s="37"/>
      <c r="N37" s="4">
        <v>0</v>
      </c>
      <c r="O37" s="4">
        <v>0</v>
      </c>
      <c r="P37" s="4">
        <v>0</v>
      </c>
      <c r="Q37" s="10">
        <f t="shared" si="0"/>
        <v>16.666666666666668</v>
      </c>
    </row>
    <row r="38" spans="2:17" ht="15.75">
      <c r="B38" s="6">
        <f t="shared" si="1"/>
        <v>30</v>
      </c>
      <c r="C38" s="27" t="s">
        <v>140</v>
      </c>
      <c r="D38" s="68" t="s">
        <v>212</v>
      </c>
      <c r="E38" s="69"/>
      <c r="F38" s="69"/>
      <c r="G38" s="69"/>
      <c r="H38" s="69"/>
      <c r="I38" s="70"/>
      <c r="J38" s="53">
        <v>0</v>
      </c>
      <c r="K38" s="9"/>
      <c r="L38" s="9"/>
      <c r="M38" s="9"/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ht="15.75">
      <c r="B39" s="6">
        <f t="shared" si="1"/>
        <v>31</v>
      </c>
      <c r="C39" s="27" t="s">
        <v>95</v>
      </c>
      <c r="D39" s="68" t="s">
        <v>71</v>
      </c>
      <c r="E39" s="69"/>
      <c r="F39" s="69"/>
      <c r="G39" s="69"/>
      <c r="H39" s="69"/>
      <c r="I39" s="70"/>
      <c r="J39" s="53">
        <v>92</v>
      </c>
      <c r="K39" s="32"/>
      <c r="L39" s="9"/>
      <c r="M39" s="37"/>
      <c r="N39" s="4">
        <v>0</v>
      </c>
      <c r="O39" s="4">
        <v>0</v>
      </c>
      <c r="P39" s="4">
        <v>0</v>
      </c>
      <c r="Q39" s="10">
        <f t="shared" si="0"/>
        <v>15.333333333333334</v>
      </c>
    </row>
    <row r="40" spans="2:17" ht="15.75">
      <c r="B40" s="6">
        <f t="shared" si="1"/>
        <v>32</v>
      </c>
      <c r="C40" s="27" t="s">
        <v>96</v>
      </c>
      <c r="D40" s="68" t="s">
        <v>72</v>
      </c>
      <c r="E40" s="69"/>
      <c r="F40" s="69"/>
      <c r="G40" s="69"/>
      <c r="H40" s="69"/>
      <c r="I40" s="70"/>
      <c r="J40" s="53">
        <v>0</v>
      </c>
      <c r="K40" s="32"/>
      <c r="L40" s="9"/>
      <c r="M40" s="37"/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ht="15.75">
      <c r="B41" s="6">
        <f t="shared" si="1"/>
        <v>33</v>
      </c>
      <c r="C41" s="27" t="s">
        <v>97</v>
      </c>
      <c r="D41" s="68" t="s">
        <v>73</v>
      </c>
      <c r="E41" s="69"/>
      <c r="F41" s="69"/>
      <c r="G41" s="69"/>
      <c r="H41" s="69"/>
      <c r="I41" s="70"/>
      <c r="J41" s="53">
        <v>80</v>
      </c>
      <c r="K41" s="32"/>
      <c r="L41" s="9"/>
      <c r="M41" s="37"/>
      <c r="N41" s="4">
        <v>0</v>
      </c>
      <c r="O41" s="4">
        <v>0</v>
      </c>
      <c r="P41" s="4">
        <v>0</v>
      </c>
      <c r="Q41" s="10">
        <f t="shared" si="0"/>
        <v>13.333333333333334</v>
      </c>
    </row>
    <row r="42" spans="2:17" ht="15.75">
      <c r="B42" s="6">
        <f t="shared" si="1"/>
        <v>34</v>
      </c>
      <c r="C42" s="27"/>
      <c r="D42" s="68"/>
      <c r="E42" s="69"/>
      <c r="F42" s="69"/>
      <c r="G42" s="69"/>
      <c r="H42" s="69"/>
      <c r="I42" s="70"/>
      <c r="J42" s="23"/>
      <c r="K42" s="32"/>
      <c r="L42" s="9"/>
      <c r="M42" s="37"/>
      <c r="N42" s="4">
        <v>0</v>
      </c>
      <c r="O42" s="4">
        <v>0</v>
      </c>
      <c r="P42" s="4">
        <v>0</v>
      </c>
      <c r="Q42" s="10">
        <f t="shared" ref="Q42:Q45" si="2">SUM(J42:P42)/4</f>
        <v>0</v>
      </c>
    </row>
    <row r="43" spans="2:17" ht="15.75">
      <c r="B43" s="6">
        <f t="shared" si="1"/>
        <v>35</v>
      </c>
      <c r="C43" s="27"/>
      <c r="D43" s="68"/>
      <c r="E43" s="69"/>
      <c r="F43" s="69"/>
      <c r="G43" s="69"/>
      <c r="H43" s="69"/>
      <c r="I43" s="70"/>
      <c r="J43" s="23"/>
      <c r="K43" s="32"/>
      <c r="L43" s="9"/>
      <c r="M43" s="37"/>
      <c r="N43" s="4">
        <v>0</v>
      </c>
      <c r="O43" s="4">
        <v>0</v>
      </c>
      <c r="P43" s="4">
        <v>0</v>
      </c>
      <c r="Q43" s="10">
        <f t="shared" si="2"/>
        <v>0</v>
      </c>
    </row>
    <row r="44" spans="2:17" ht="15.75">
      <c r="B44" s="6">
        <f t="shared" si="1"/>
        <v>36</v>
      </c>
      <c r="C44" s="27"/>
      <c r="D44" s="68"/>
      <c r="E44" s="69"/>
      <c r="F44" s="69"/>
      <c r="G44" s="69"/>
      <c r="H44" s="69"/>
      <c r="I44" s="70"/>
      <c r="J44" s="23"/>
      <c r="K44" s="32"/>
      <c r="L44" s="9"/>
      <c r="M44" s="37"/>
      <c r="N44" s="4">
        <v>0</v>
      </c>
      <c r="O44" s="4">
        <v>0</v>
      </c>
      <c r="P44" s="4">
        <v>0</v>
      </c>
      <c r="Q44" s="10">
        <f t="shared" si="2"/>
        <v>0</v>
      </c>
    </row>
    <row r="45" spans="2:17" ht="16.5" thickBot="1">
      <c r="B45" s="6">
        <f t="shared" si="1"/>
        <v>37</v>
      </c>
      <c r="C45" s="33"/>
      <c r="D45" s="68"/>
      <c r="E45" s="69"/>
      <c r="F45" s="69"/>
      <c r="G45" s="69"/>
      <c r="H45" s="69"/>
      <c r="I45" s="70"/>
      <c r="J45" s="23"/>
      <c r="K45" s="32"/>
      <c r="L45" s="9"/>
      <c r="M45" s="37"/>
      <c r="N45" s="4">
        <v>0</v>
      </c>
      <c r="O45" s="4">
        <v>0</v>
      </c>
      <c r="P45" s="4">
        <v>0</v>
      </c>
      <c r="Q45" s="10">
        <f t="shared" si="2"/>
        <v>0</v>
      </c>
    </row>
    <row r="46" spans="2:17" ht="15.75">
      <c r="B46" s="6">
        <f t="shared" ref="B46:B55" si="3">B45+1</f>
        <v>38</v>
      </c>
      <c r="C46" s="6"/>
      <c r="D46" s="71"/>
      <c r="E46" s="72"/>
      <c r="F46" s="72"/>
      <c r="G46" s="72"/>
      <c r="H46" s="72"/>
      <c r="I46" s="73"/>
      <c r="J46" s="9"/>
      <c r="K46" s="9"/>
      <c r="L46" s="9"/>
      <c r="M46" s="9"/>
      <c r="N46" s="4"/>
      <c r="O46" s="4"/>
      <c r="P46" s="4"/>
      <c r="Q46" s="10"/>
    </row>
    <row r="47" spans="2:17" ht="15.75">
      <c r="B47" s="6">
        <f t="shared" si="3"/>
        <v>39</v>
      </c>
      <c r="C47" s="7"/>
      <c r="D47" s="71"/>
      <c r="E47" s="72"/>
      <c r="F47" s="72"/>
      <c r="G47" s="72"/>
      <c r="H47" s="72"/>
      <c r="I47" s="73"/>
      <c r="J47" s="9"/>
      <c r="K47" s="9"/>
      <c r="L47" s="9"/>
      <c r="M47" s="9"/>
      <c r="N47" s="4"/>
      <c r="O47" s="4"/>
      <c r="P47" s="4"/>
      <c r="Q47" s="10"/>
    </row>
    <row r="48" spans="2:17" ht="15.75">
      <c r="B48" s="6">
        <f t="shared" si="3"/>
        <v>40</v>
      </c>
      <c r="C48" s="7"/>
      <c r="D48" s="71"/>
      <c r="E48" s="72"/>
      <c r="F48" s="72"/>
      <c r="G48" s="72"/>
      <c r="H48" s="72"/>
      <c r="I48" s="73"/>
      <c r="J48" s="9"/>
      <c r="K48" s="9"/>
      <c r="L48" s="9"/>
      <c r="M48" s="9"/>
      <c r="N48" s="4"/>
      <c r="O48" s="4"/>
      <c r="P48" s="4"/>
      <c r="Q48" s="10"/>
    </row>
    <row r="49" spans="2:17">
      <c r="B49" s="6">
        <f t="shared" si="3"/>
        <v>41</v>
      </c>
      <c r="C49" s="7"/>
      <c r="D49" s="63"/>
      <c r="E49" s="63"/>
      <c r="F49" s="63"/>
      <c r="G49" s="63"/>
      <c r="H49" s="63"/>
      <c r="I49" s="63"/>
      <c r="J49" s="9"/>
      <c r="K49" s="9"/>
      <c r="L49" s="9"/>
      <c r="M49" s="9"/>
      <c r="N49" s="4"/>
      <c r="O49" s="4"/>
      <c r="P49" s="4"/>
      <c r="Q49" s="10"/>
    </row>
    <row r="50" spans="2:17">
      <c r="B50" s="6">
        <f t="shared" si="3"/>
        <v>42</v>
      </c>
      <c r="C50" s="7"/>
      <c r="D50" s="63"/>
      <c r="E50" s="63"/>
      <c r="F50" s="63"/>
      <c r="G50" s="63"/>
      <c r="H50" s="63"/>
      <c r="I50" s="63"/>
      <c r="J50" s="9"/>
      <c r="K50" s="9"/>
      <c r="L50" s="9"/>
      <c r="M50" s="9"/>
      <c r="N50" s="4"/>
      <c r="O50" s="4"/>
      <c r="P50" s="4"/>
      <c r="Q50" s="10"/>
    </row>
    <row r="51" spans="2:17">
      <c r="B51" s="6">
        <f t="shared" si="3"/>
        <v>43</v>
      </c>
      <c r="C51" s="7"/>
      <c r="D51" s="63"/>
      <c r="E51" s="63"/>
      <c r="F51" s="63"/>
      <c r="G51" s="63"/>
      <c r="H51" s="63"/>
      <c r="I51" s="63"/>
      <c r="J51" s="9"/>
      <c r="K51" s="9"/>
      <c r="L51" s="9"/>
      <c r="M51" s="9"/>
      <c r="N51" s="4"/>
      <c r="O51" s="4"/>
      <c r="P51" s="4"/>
      <c r="Q51" s="10"/>
    </row>
    <row r="52" spans="2:17">
      <c r="B52" s="6">
        <f t="shared" si="3"/>
        <v>44</v>
      </c>
      <c r="C52" s="7"/>
      <c r="D52" s="63"/>
      <c r="E52" s="63"/>
      <c r="F52" s="63"/>
      <c r="G52" s="63"/>
      <c r="H52" s="63"/>
      <c r="I52" s="63"/>
      <c r="J52" s="9"/>
      <c r="K52" s="9"/>
      <c r="L52" s="9"/>
      <c r="M52" s="9"/>
      <c r="N52" s="4"/>
      <c r="O52" s="4"/>
      <c r="P52" s="4"/>
      <c r="Q52" s="10"/>
    </row>
    <row r="53" spans="2:17">
      <c r="B53" s="6">
        <f t="shared" si="3"/>
        <v>45</v>
      </c>
      <c r="C53" s="7"/>
      <c r="D53" s="63"/>
      <c r="E53" s="63"/>
      <c r="F53" s="63"/>
      <c r="G53" s="63"/>
      <c r="H53" s="63"/>
      <c r="I53" s="63"/>
      <c r="J53" s="9"/>
      <c r="K53" s="9"/>
      <c r="L53" s="9"/>
      <c r="M53" s="9"/>
      <c r="N53" s="4"/>
      <c r="O53" s="4"/>
      <c r="P53" s="4"/>
      <c r="Q53" s="10"/>
    </row>
    <row r="54" spans="2:17">
      <c r="B54" s="6">
        <f t="shared" si="3"/>
        <v>46</v>
      </c>
      <c r="C54" s="7"/>
      <c r="D54" s="63"/>
      <c r="E54" s="63"/>
      <c r="F54" s="63"/>
      <c r="G54" s="63"/>
      <c r="H54" s="63"/>
      <c r="I54" s="63"/>
      <c r="J54" s="9"/>
      <c r="K54" s="9"/>
      <c r="L54" s="9"/>
      <c r="M54" s="9"/>
      <c r="N54" s="4"/>
      <c r="O54" s="4"/>
      <c r="P54" s="4"/>
      <c r="Q54" s="10"/>
    </row>
    <row r="55" spans="2:17">
      <c r="B55" s="6">
        <f t="shared" si="3"/>
        <v>47</v>
      </c>
      <c r="C55" s="3"/>
      <c r="D55" s="64"/>
      <c r="E55" s="65"/>
      <c r="F55" s="65"/>
      <c r="G55" s="65"/>
      <c r="H55" s="65"/>
      <c r="I55" s="66"/>
      <c r="J55" s="47">
        <f>SUM(J9:J45)/33</f>
        <v>68.36363636363636</v>
      </c>
      <c r="K55" s="47" t="e">
        <f>AVERAGE(K9:K45)</f>
        <v>#DIV/0!</v>
      </c>
      <c r="L55" s="47" t="e">
        <f>AVERAGE(L9:L45)</f>
        <v>#DIV/0!</v>
      </c>
      <c r="M55" s="47">
        <f t="shared" ref="M55:O55" si="4">SUM(M9:M42)/32</f>
        <v>0</v>
      </c>
      <c r="N55" s="3">
        <f t="shared" si="4"/>
        <v>0</v>
      </c>
      <c r="O55" s="3">
        <f t="shared" si="4"/>
        <v>0</v>
      </c>
      <c r="P55" s="3"/>
      <c r="Q55" s="10"/>
    </row>
    <row r="56" spans="2:17">
      <c r="C56" s="58"/>
      <c r="D56" s="58"/>
      <c r="E56" s="1"/>
      <c r="H56" s="67" t="s">
        <v>19</v>
      </c>
      <c r="I56" s="67"/>
      <c r="J56" s="15">
        <f>COUNTIF(J9:J52,"&gt;=70")</f>
        <v>25</v>
      </c>
      <c r="K56" s="15">
        <f t="shared" ref="K56:M56" si="5">COUNTIF(K9:K52,"&gt;=70")</f>
        <v>0</v>
      </c>
      <c r="L56" s="15">
        <f t="shared" si="5"/>
        <v>0</v>
      </c>
      <c r="M56" s="15">
        <f t="shared" si="5"/>
        <v>0</v>
      </c>
      <c r="N56" s="11">
        <f t="shared" ref="N56:Q56" si="6">COUNTIF(N9:N52,"&gt;=70")</f>
        <v>0</v>
      </c>
      <c r="O56" s="11">
        <f t="shared" si="6"/>
        <v>0</v>
      </c>
      <c r="P56" s="11">
        <f t="shared" si="6"/>
        <v>0</v>
      </c>
      <c r="Q56" s="15">
        <f t="shared" si="6"/>
        <v>0</v>
      </c>
    </row>
    <row r="57" spans="2:17">
      <c r="C57" s="58"/>
      <c r="D57" s="58"/>
      <c r="E57" s="8"/>
      <c r="H57" s="62" t="s">
        <v>20</v>
      </c>
      <c r="I57" s="62"/>
      <c r="J57" s="43">
        <f>COUNTIF(J9:J52,"&lt;70")</f>
        <v>8</v>
      </c>
      <c r="K57" s="43">
        <f t="shared" ref="K57:M57" si="7">COUNTIF(K9:K52,"&lt;70")</f>
        <v>0</v>
      </c>
      <c r="L57" s="43">
        <f t="shared" si="7"/>
        <v>0</v>
      </c>
      <c r="M57" s="43">
        <f t="shared" si="7"/>
        <v>0</v>
      </c>
      <c r="N57" s="12">
        <f t="shared" ref="N57:O57" si="8">COUNTIF(N9:N52,"&lt;70")</f>
        <v>36</v>
      </c>
      <c r="O57" s="12">
        <f t="shared" si="8"/>
        <v>36</v>
      </c>
      <c r="P57" s="12">
        <f t="shared" ref="P57" si="9">COUNTIF(P9:P55,"&lt;70")</f>
        <v>36</v>
      </c>
      <c r="Q57" s="43">
        <v>7</v>
      </c>
    </row>
    <row r="58" spans="2:17">
      <c r="C58" s="58"/>
      <c r="D58" s="58"/>
      <c r="E58" s="58"/>
      <c r="H58" s="62" t="s">
        <v>21</v>
      </c>
      <c r="I58" s="62"/>
      <c r="J58" s="43">
        <f>COUNT(J9:J52)</f>
        <v>33</v>
      </c>
      <c r="K58" s="43">
        <f t="shared" ref="K58:M58" si="10">COUNT(K9:K52)</f>
        <v>0</v>
      </c>
      <c r="L58" s="43">
        <f t="shared" si="10"/>
        <v>0</v>
      </c>
      <c r="M58" s="43">
        <f t="shared" si="10"/>
        <v>0</v>
      </c>
      <c r="N58" s="12">
        <f t="shared" ref="N58:P58" si="11">COUNT(N9:N52)</f>
        <v>36</v>
      </c>
      <c r="O58" s="12">
        <f t="shared" si="11"/>
        <v>36</v>
      </c>
      <c r="P58" s="12">
        <f t="shared" si="11"/>
        <v>36</v>
      </c>
      <c r="Q58" s="43">
        <v>37</v>
      </c>
    </row>
    <row r="59" spans="2:17">
      <c r="C59" s="58"/>
      <c r="D59" s="58"/>
      <c r="E59" s="1"/>
      <c r="H59" s="59" t="s">
        <v>16</v>
      </c>
      <c r="I59" s="59"/>
      <c r="J59" s="13">
        <f>J56/J58</f>
        <v>0.75757575757575757</v>
      </c>
      <c r="K59" s="14" t="e">
        <f t="shared" ref="K59:Q59" si="12">K56/K58</f>
        <v>#DIV/0!</v>
      </c>
      <c r="L59" s="14" t="e">
        <f t="shared" si="12"/>
        <v>#DIV/0!</v>
      </c>
      <c r="M59" s="14" t="e">
        <f t="shared" si="12"/>
        <v>#DIV/0!</v>
      </c>
      <c r="N59" s="14">
        <f t="shared" si="12"/>
        <v>0</v>
      </c>
      <c r="O59" s="14">
        <f t="shared" si="12"/>
        <v>0</v>
      </c>
      <c r="P59" s="14">
        <f t="shared" si="12"/>
        <v>0</v>
      </c>
      <c r="Q59" s="14">
        <f t="shared" si="12"/>
        <v>0</v>
      </c>
    </row>
    <row r="60" spans="2:17">
      <c r="C60" s="58"/>
      <c r="D60" s="58"/>
      <c r="E60" s="1"/>
      <c r="H60" s="59" t="s">
        <v>17</v>
      </c>
      <c r="I60" s="59"/>
      <c r="J60" s="13">
        <f>J57/J58</f>
        <v>0.24242424242424243</v>
      </c>
      <c r="K60" s="13" t="e">
        <f t="shared" ref="K60:Q60" si="13">K57/K58</f>
        <v>#DIV/0!</v>
      </c>
      <c r="L60" s="14" t="e">
        <f t="shared" si="13"/>
        <v>#DIV/0!</v>
      </c>
      <c r="M60" s="14" t="e">
        <f t="shared" si="13"/>
        <v>#DIV/0!</v>
      </c>
      <c r="N60" s="14">
        <f t="shared" si="13"/>
        <v>1</v>
      </c>
      <c r="O60" s="14">
        <f t="shared" si="13"/>
        <v>1</v>
      </c>
      <c r="P60" s="14">
        <f t="shared" si="13"/>
        <v>1</v>
      </c>
      <c r="Q60" s="14">
        <f t="shared" si="13"/>
        <v>0.1891891891891892</v>
      </c>
    </row>
    <row r="61" spans="2:17">
      <c r="C61" s="58"/>
      <c r="D61" s="58"/>
      <c r="E61" s="8"/>
      <c r="J61" s="48">
        <f>COUNTIF(J9:J53,"&gt;=68")</f>
        <v>25</v>
      </c>
      <c r="K61" s="48">
        <f>COUNTIF(K9:K55,"&gt;=76.4")</f>
        <v>0</v>
      </c>
      <c r="L61" s="48">
        <f>COUNTIF(L9:L55,"&gt;=80")</f>
        <v>0</v>
      </c>
      <c r="M61" s="48">
        <f>COUNTIF(M9:M54,"&gt;=76")</f>
        <v>0</v>
      </c>
      <c r="N61" s="17">
        <f>COUNTIF(N9:N54,"&gt;=57")</f>
        <v>0</v>
      </c>
      <c r="O61" s="17">
        <f>COUNTIF(O9:O54,"&gt;=46")</f>
        <v>0</v>
      </c>
    </row>
    <row r="62" spans="2:17">
      <c r="C62" s="1"/>
      <c r="D62" s="1"/>
      <c r="E62" s="8"/>
      <c r="J62" s="49">
        <f>J61/J58</f>
        <v>0.75757575757575757</v>
      </c>
      <c r="K62" s="48" t="e">
        <f>K61/K58</f>
        <v>#DIV/0!</v>
      </c>
      <c r="L62" s="49" t="e">
        <f>L61/L58</f>
        <v>#DIV/0!</v>
      </c>
      <c r="M62" s="49" t="e">
        <f>M61/M58</f>
        <v>#DIV/0!</v>
      </c>
      <c r="N62" s="18">
        <f t="shared" ref="N62:O62" si="14">N61/N58</f>
        <v>0</v>
      </c>
      <c r="O62" s="18">
        <f t="shared" si="14"/>
        <v>0</v>
      </c>
    </row>
    <row r="63" spans="2:17">
      <c r="J63" s="60"/>
      <c r="K63" s="60"/>
      <c r="L63" s="60"/>
      <c r="M63" s="60"/>
      <c r="N63" s="60"/>
      <c r="O63" s="60"/>
      <c r="P63" s="60"/>
    </row>
    <row r="64" spans="2:17">
      <c r="J64" s="61" t="s">
        <v>18</v>
      </c>
      <c r="K64" s="61"/>
      <c r="L64" s="61"/>
      <c r="M64" s="61"/>
      <c r="N64" s="61"/>
      <c r="O64" s="61"/>
      <c r="P64" s="61"/>
    </row>
  </sheetData>
  <mergeCells count="69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  <mergeCell ref="D27:I27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5:I25"/>
    <mergeCell ref="D26:I26"/>
    <mergeCell ref="D23:I23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P63"/>
    <mergeCell ref="J64:P64"/>
  </mergeCells>
  <conditionalFormatting sqref="J9:J41">
    <cfRule type="cellIs" dxfId="7" priority="1" operator="equal">
      <formula>0</formula>
    </cfRule>
  </conditionalFormatting>
  <conditionalFormatting sqref="K9:M41 J42:M45">
    <cfRule type="cellIs" dxfId="6" priority="4" operator="equal">
      <formula>0</formula>
    </cfRule>
  </conditionalFormatting>
  <conditionalFormatting sqref="Q9:Q45">
    <cfRule type="cellIs" dxfId="5" priority="2" operator="lessThan">
      <formula>70</formula>
    </cfRule>
    <cfRule type="cellIs" dxfId="4" priority="3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0"/>
  <sheetViews>
    <sheetView topLeftCell="A37" zoomScale="85" zoomScaleNormal="85" workbookViewId="0">
      <selection activeCell="M58" sqref="M58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5703125" customWidth="1"/>
    <col min="16" max="16" width="5.7109375" customWidth="1"/>
    <col min="17" max="17" width="8.7109375" customWidth="1"/>
    <col min="18" max="19" width="5.7109375" customWidth="1"/>
  </cols>
  <sheetData>
    <row r="2" spans="2:18" ht="15.7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  <c r="R3" s="1"/>
    </row>
    <row r="4" spans="2:18">
      <c r="C4" t="s">
        <v>0</v>
      </c>
      <c r="D4" s="76" t="s">
        <v>127</v>
      </c>
      <c r="E4" s="76"/>
      <c r="F4" s="76"/>
      <c r="G4" s="76"/>
      <c r="I4" t="s">
        <v>1</v>
      </c>
      <c r="J4" s="86" t="s">
        <v>128</v>
      </c>
      <c r="K4" s="86"/>
      <c r="M4" t="s">
        <v>2</v>
      </c>
      <c r="N4" s="88">
        <v>45359</v>
      </c>
      <c r="O4" s="88"/>
      <c r="P4" s="88"/>
    </row>
    <row r="5" spans="2:18" ht="6.75" customHeight="1">
      <c r="D5" s="5"/>
      <c r="E5" s="5"/>
      <c r="F5" s="5"/>
      <c r="G5" s="5"/>
    </row>
    <row r="6" spans="2:18">
      <c r="C6" t="s">
        <v>3</v>
      </c>
      <c r="D6" s="79" t="s">
        <v>126</v>
      </c>
      <c r="E6" s="79"/>
      <c r="F6" s="79"/>
      <c r="G6" s="79"/>
      <c r="I6" s="58" t="s">
        <v>22</v>
      </c>
      <c r="J6" s="58"/>
      <c r="K6" s="80" t="s">
        <v>29</v>
      </c>
      <c r="L6" s="80"/>
      <c r="M6" s="80"/>
      <c r="N6" s="80"/>
      <c r="O6" s="80"/>
      <c r="P6" s="80"/>
    </row>
    <row r="7" spans="2:18" ht="11.25" customHeight="1"/>
    <row r="8" spans="2:18">
      <c r="B8" s="3" t="s">
        <v>4</v>
      </c>
      <c r="C8" s="3" t="s">
        <v>6</v>
      </c>
      <c r="D8" s="87" t="s">
        <v>5</v>
      </c>
      <c r="E8" s="87"/>
      <c r="F8" s="87"/>
      <c r="G8" s="87"/>
      <c r="H8" s="87"/>
      <c r="I8" s="8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>
      <c r="B9" s="6">
        <v>1</v>
      </c>
      <c r="C9" s="31" t="s">
        <v>142</v>
      </c>
      <c r="D9" s="82" t="s">
        <v>143</v>
      </c>
      <c r="E9" s="83"/>
      <c r="F9" s="83"/>
      <c r="G9" s="83"/>
      <c r="H9" s="83"/>
      <c r="I9" s="84"/>
      <c r="J9" s="20">
        <v>98</v>
      </c>
      <c r="K9" s="21"/>
      <c r="L9" s="21"/>
      <c r="M9" s="32"/>
      <c r="N9" s="32"/>
      <c r="O9" s="4">
        <v>0</v>
      </c>
      <c r="P9" s="4">
        <v>0</v>
      </c>
      <c r="Q9" s="10">
        <f>SUM(J9:P9)/5</f>
        <v>19.600000000000001</v>
      </c>
    </row>
    <row r="10" spans="2:18" ht="15.75">
      <c r="B10" s="6">
        <f t="shared" ref="B10:B34" si="0">B9+1</f>
        <v>2</v>
      </c>
      <c r="C10" s="31" t="s">
        <v>144</v>
      </c>
      <c r="D10" s="82" t="s">
        <v>145</v>
      </c>
      <c r="E10" s="83"/>
      <c r="F10" s="83"/>
      <c r="G10" s="83"/>
      <c r="H10" s="83"/>
      <c r="I10" s="84"/>
      <c r="J10" s="20">
        <v>100</v>
      </c>
      <c r="K10" s="21"/>
      <c r="L10" s="21"/>
      <c r="M10" s="32"/>
      <c r="N10" s="32"/>
      <c r="O10" s="4">
        <v>0</v>
      </c>
      <c r="P10" s="4">
        <v>0</v>
      </c>
      <c r="Q10" s="10">
        <f t="shared" ref="Q10:Q34" si="1">SUM(J10:P10)/5</f>
        <v>20</v>
      </c>
    </row>
    <row r="11" spans="2:18" ht="15.75">
      <c r="B11" s="6">
        <f t="shared" si="0"/>
        <v>3</v>
      </c>
      <c r="C11" s="31" t="s">
        <v>146</v>
      </c>
      <c r="D11" s="82" t="s">
        <v>147</v>
      </c>
      <c r="E11" s="83"/>
      <c r="F11" s="83"/>
      <c r="G11" s="83"/>
      <c r="H11" s="83"/>
      <c r="I11" s="84"/>
      <c r="J11" s="20">
        <v>80</v>
      </c>
      <c r="K11" s="21"/>
      <c r="L11" s="21"/>
      <c r="M11" s="32"/>
      <c r="N11" s="32"/>
      <c r="O11" s="4">
        <v>0</v>
      </c>
      <c r="P11" s="4">
        <v>0</v>
      </c>
      <c r="Q11" s="10">
        <f t="shared" si="1"/>
        <v>16</v>
      </c>
    </row>
    <row r="12" spans="2:18" ht="15.75">
      <c r="B12" s="6">
        <f t="shared" si="0"/>
        <v>4</v>
      </c>
      <c r="C12" s="31" t="s">
        <v>148</v>
      </c>
      <c r="D12" s="82" t="s">
        <v>149</v>
      </c>
      <c r="E12" s="83"/>
      <c r="F12" s="83"/>
      <c r="G12" s="83"/>
      <c r="H12" s="83"/>
      <c r="I12" s="84"/>
      <c r="J12" s="20">
        <v>98</v>
      </c>
      <c r="K12" s="21"/>
      <c r="L12" s="21"/>
      <c r="M12" s="32"/>
      <c r="N12" s="32"/>
      <c r="O12" s="4">
        <v>0</v>
      </c>
      <c r="P12" s="4">
        <v>0</v>
      </c>
      <c r="Q12" s="10">
        <f t="shared" si="1"/>
        <v>19.600000000000001</v>
      </c>
    </row>
    <row r="13" spans="2:18" ht="15.75">
      <c r="B13" s="6">
        <f t="shared" si="0"/>
        <v>5</v>
      </c>
      <c r="C13" s="31" t="s">
        <v>150</v>
      </c>
      <c r="D13" s="82" t="s">
        <v>151</v>
      </c>
      <c r="E13" s="83"/>
      <c r="F13" s="83"/>
      <c r="G13" s="83"/>
      <c r="H13" s="83"/>
      <c r="I13" s="84"/>
      <c r="J13" s="20">
        <v>70</v>
      </c>
      <c r="K13" s="21"/>
      <c r="L13" s="21"/>
      <c r="M13" s="32"/>
      <c r="N13" s="32"/>
      <c r="O13" s="4">
        <v>0</v>
      </c>
      <c r="P13" s="4">
        <v>0</v>
      </c>
      <c r="Q13" s="10">
        <f t="shared" si="1"/>
        <v>14</v>
      </c>
    </row>
    <row r="14" spans="2:18" ht="15.75">
      <c r="B14" s="6">
        <f t="shared" si="0"/>
        <v>6</v>
      </c>
      <c r="C14" s="31" t="s">
        <v>152</v>
      </c>
      <c r="D14" s="82" t="s">
        <v>153</v>
      </c>
      <c r="E14" s="83"/>
      <c r="F14" s="83"/>
      <c r="G14" s="83"/>
      <c r="H14" s="83"/>
      <c r="I14" s="84"/>
      <c r="J14" s="20">
        <v>94</v>
      </c>
      <c r="K14" s="21"/>
      <c r="L14" s="21"/>
      <c r="M14" s="32"/>
      <c r="N14" s="32"/>
      <c r="O14" s="4">
        <v>0</v>
      </c>
      <c r="P14" s="4">
        <v>0</v>
      </c>
      <c r="Q14" s="10">
        <f t="shared" si="1"/>
        <v>18.8</v>
      </c>
    </row>
    <row r="15" spans="2:18" ht="15.75">
      <c r="B15" s="6">
        <f t="shared" si="0"/>
        <v>7</v>
      </c>
      <c r="C15" s="31" t="s">
        <v>154</v>
      </c>
      <c r="D15" s="82" t="s">
        <v>155</v>
      </c>
      <c r="E15" s="83"/>
      <c r="F15" s="83"/>
      <c r="G15" s="83"/>
      <c r="H15" s="83"/>
      <c r="I15" s="84"/>
      <c r="J15" s="20">
        <v>94</v>
      </c>
      <c r="K15" s="21"/>
      <c r="L15" s="21"/>
      <c r="M15" s="32"/>
      <c r="N15" s="32"/>
      <c r="O15" s="4">
        <v>0</v>
      </c>
      <c r="P15" s="4">
        <v>0</v>
      </c>
      <c r="Q15" s="10">
        <f t="shared" si="1"/>
        <v>18.8</v>
      </c>
    </row>
    <row r="16" spans="2:18" ht="15.75">
      <c r="B16" s="6">
        <f t="shared" si="0"/>
        <v>8</v>
      </c>
      <c r="C16" s="31" t="s">
        <v>156</v>
      </c>
      <c r="D16" s="82" t="s">
        <v>157</v>
      </c>
      <c r="E16" s="83"/>
      <c r="F16" s="83"/>
      <c r="G16" s="83"/>
      <c r="H16" s="83"/>
      <c r="I16" s="84"/>
      <c r="J16" s="20">
        <v>100</v>
      </c>
      <c r="K16" s="21"/>
      <c r="L16" s="21"/>
      <c r="M16" s="32"/>
      <c r="N16" s="32"/>
      <c r="O16" s="4">
        <v>0</v>
      </c>
      <c r="P16" s="4">
        <v>0</v>
      </c>
      <c r="Q16" s="10">
        <f t="shared" si="1"/>
        <v>20</v>
      </c>
    </row>
    <row r="17" spans="2:17" ht="15.75">
      <c r="B17" s="6">
        <f t="shared" si="0"/>
        <v>9</v>
      </c>
      <c r="C17" s="31" t="s">
        <v>158</v>
      </c>
      <c r="D17" s="82" t="s">
        <v>159</v>
      </c>
      <c r="E17" s="83"/>
      <c r="F17" s="83"/>
      <c r="G17" s="83"/>
      <c r="H17" s="83"/>
      <c r="I17" s="84"/>
      <c r="J17" s="20">
        <v>82</v>
      </c>
      <c r="K17" s="21"/>
      <c r="L17" s="21"/>
      <c r="M17" s="32"/>
      <c r="N17" s="32"/>
      <c r="O17" s="4">
        <v>0</v>
      </c>
      <c r="P17" s="4">
        <v>0</v>
      </c>
      <c r="Q17" s="10">
        <f t="shared" si="1"/>
        <v>16.399999999999999</v>
      </c>
    </row>
    <row r="18" spans="2:17" ht="15.75">
      <c r="B18" s="6">
        <f t="shared" si="0"/>
        <v>10</v>
      </c>
      <c r="C18" s="31" t="s">
        <v>160</v>
      </c>
      <c r="D18" s="82" t="s">
        <v>161</v>
      </c>
      <c r="E18" s="83"/>
      <c r="F18" s="83"/>
      <c r="G18" s="83"/>
      <c r="H18" s="83"/>
      <c r="I18" s="84"/>
      <c r="J18" s="20">
        <v>100</v>
      </c>
      <c r="K18" s="21"/>
      <c r="L18" s="21"/>
      <c r="M18" s="32"/>
      <c r="N18" s="32"/>
      <c r="O18" s="4">
        <v>0</v>
      </c>
      <c r="P18" s="4">
        <v>0</v>
      </c>
      <c r="Q18" s="10">
        <f t="shared" si="1"/>
        <v>20</v>
      </c>
    </row>
    <row r="19" spans="2:17" ht="15.75">
      <c r="B19" s="6">
        <f t="shared" si="0"/>
        <v>11</v>
      </c>
      <c r="C19" s="31" t="s">
        <v>162</v>
      </c>
      <c r="D19" s="82" t="s">
        <v>163</v>
      </c>
      <c r="E19" s="83"/>
      <c r="F19" s="83"/>
      <c r="G19" s="83"/>
      <c r="H19" s="83"/>
      <c r="I19" s="84"/>
      <c r="J19" s="20">
        <v>36</v>
      </c>
      <c r="K19" s="21"/>
      <c r="L19" s="21"/>
      <c r="M19" s="32"/>
      <c r="N19" s="32"/>
      <c r="O19" s="4">
        <v>0</v>
      </c>
      <c r="P19" s="4">
        <v>0</v>
      </c>
      <c r="Q19" s="10">
        <f t="shared" si="1"/>
        <v>7.2</v>
      </c>
    </row>
    <row r="20" spans="2:17" ht="15.75">
      <c r="B20" s="6">
        <f t="shared" si="0"/>
        <v>12</v>
      </c>
      <c r="C20" s="31" t="s">
        <v>164</v>
      </c>
      <c r="D20" s="82" t="s">
        <v>165</v>
      </c>
      <c r="E20" s="83"/>
      <c r="F20" s="83"/>
      <c r="G20" s="83"/>
      <c r="H20" s="83"/>
      <c r="I20" s="84"/>
      <c r="J20" s="20">
        <v>96</v>
      </c>
      <c r="K20" s="21"/>
      <c r="L20" s="21"/>
      <c r="M20" s="32"/>
      <c r="N20" s="32"/>
      <c r="O20" s="4">
        <v>0</v>
      </c>
      <c r="P20" s="4">
        <v>0</v>
      </c>
      <c r="Q20" s="10">
        <f t="shared" si="1"/>
        <v>19.2</v>
      </c>
    </row>
    <row r="21" spans="2:17" ht="15.75">
      <c r="B21" s="6">
        <f t="shared" si="0"/>
        <v>13</v>
      </c>
      <c r="C21" s="31" t="s">
        <v>166</v>
      </c>
      <c r="D21" s="82" t="s">
        <v>167</v>
      </c>
      <c r="E21" s="83"/>
      <c r="F21" s="83"/>
      <c r="G21" s="83"/>
      <c r="H21" s="83"/>
      <c r="I21" s="84"/>
      <c r="J21" s="20">
        <v>98</v>
      </c>
      <c r="K21" s="21"/>
      <c r="L21" s="21"/>
      <c r="M21" s="32"/>
      <c r="N21" s="32"/>
      <c r="O21" s="4">
        <v>0</v>
      </c>
      <c r="P21" s="4">
        <v>0</v>
      </c>
      <c r="Q21" s="10">
        <f t="shared" si="1"/>
        <v>19.600000000000001</v>
      </c>
    </row>
    <row r="22" spans="2:17" ht="15.75">
      <c r="B22" s="6">
        <f t="shared" si="0"/>
        <v>14</v>
      </c>
      <c r="C22" s="31" t="s">
        <v>168</v>
      </c>
      <c r="D22" s="82" t="s">
        <v>169</v>
      </c>
      <c r="E22" s="83"/>
      <c r="F22" s="83"/>
      <c r="G22" s="83"/>
      <c r="H22" s="83"/>
      <c r="I22" s="84"/>
      <c r="J22" s="20">
        <v>100</v>
      </c>
      <c r="K22" s="21"/>
      <c r="L22" s="21"/>
      <c r="M22" s="32"/>
      <c r="N22" s="32"/>
      <c r="O22" s="4">
        <v>0</v>
      </c>
      <c r="P22" s="4">
        <v>0</v>
      </c>
      <c r="Q22" s="10">
        <f t="shared" si="1"/>
        <v>20</v>
      </c>
    </row>
    <row r="23" spans="2:17" ht="15.75">
      <c r="B23" s="6">
        <f t="shared" si="0"/>
        <v>15</v>
      </c>
      <c r="C23" s="31" t="s">
        <v>170</v>
      </c>
      <c r="D23" s="82" t="s">
        <v>171</v>
      </c>
      <c r="E23" s="83"/>
      <c r="F23" s="83"/>
      <c r="G23" s="83"/>
      <c r="H23" s="83"/>
      <c r="I23" s="84"/>
      <c r="J23" s="20">
        <v>100</v>
      </c>
      <c r="K23" s="21"/>
      <c r="L23" s="21"/>
      <c r="M23" s="32"/>
      <c r="N23" s="32"/>
      <c r="O23" s="4">
        <v>0</v>
      </c>
      <c r="P23" s="4">
        <v>0</v>
      </c>
      <c r="Q23" s="10">
        <f t="shared" si="1"/>
        <v>20</v>
      </c>
    </row>
    <row r="24" spans="2:17" ht="15.75">
      <c r="B24" s="6">
        <f t="shared" si="0"/>
        <v>16</v>
      </c>
      <c r="C24" s="31" t="s">
        <v>172</v>
      </c>
      <c r="D24" s="82" t="s">
        <v>173</v>
      </c>
      <c r="E24" s="83"/>
      <c r="F24" s="83"/>
      <c r="G24" s="83"/>
      <c r="H24" s="83"/>
      <c r="I24" s="84"/>
      <c r="J24" s="20">
        <v>100</v>
      </c>
      <c r="K24" s="21"/>
      <c r="L24" s="21"/>
      <c r="M24" s="32"/>
      <c r="N24" s="32"/>
      <c r="O24" s="4">
        <v>0</v>
      </c>
      <c r="P24" s="4">
        <v>0</v>
      </c>
      <c r="Q24" s="10">
        <f t="shared" si="1"/>
        <v>20</v>
      </c>
    </row>
    <row r="25" spans="2:17" ht="15.75">
      <c r="B25" s="6">
        <f t="shared" si="0"/>
        <v>17</v>
      </c>
      <c r="C25" s="31" t="s">
        <v>174</v>
      </c>
      <c r="D25" s="82" t="s">
        <v>175</v>
      </c>
      <c r="E25" s="83"/>
      <c r="F25" s="83"/>
      <c r="G25" s="83"/>
      <c r="H25" s="83"/>
      <c r="I25" s="84"/>
      <c r="J25" s="20">
        <v>92</v>
      </c>
      <c r="K25" s="21"/>
      <c r="L25" s="21"/>
      <c r="M25" s="32"/>
      <c r="N25" s="32"/>
      <c r="O25" s="4">
        <v>0</v>
      </c>
      <c r="P25" s="4">
        <v>0</v>
      </c>
      <c r="Q25" s="10">
        <f t="shared" si="1"/>
        <v>18.399999999999999</v>
      </c>
    </row>
    <row r="26" spans="2:17" ht="15.75">
      <c r="B26" s="6">
        <f t="shared" si="0"/>
        <v>18</v>
      </c>
      <c r="C26" s="31" t="s">
        <v>176</v>
      </c>
      <c r="D26" s="82" t="s">
        <v>177</v>
      </c>
      <c r="E26" s="83"/>
      <c r="F26" s="83"/>
      <c r="G26" s="83"/>
      <c r="H26" s="83"/>
      <c r="I26" s="84"/>
      <c r="J26" s="20">
        <v>100</v>
      </c>
      <c r="K26" s="21"/>
      <c r="L26" s="21"/>
      <c r="M26" s="32"/>
      <c r="N26" s="32"/>
      <c r="O26" s="4">
        <v>0</v>
      </c>
      <c r="P26" s="4">
        <v>0</v>
      </c>
      <c r="Q26" s="10">
        <f t="shared" si="1"/>
        <v>20</v>
      </c>
    </row>
    <row r="27" spans="2:17" ht="15.75">
      <c r="B27" s="6">
        <f t="shared" si="0"/>
        <v>19</v>
      </c>
      <c r="C27" s="31"/>
      <c r="D27" s="82"/>
      <c r="E27" s="83"/>
      <c r="F27" s="83"/>
      <c r="G27" s="83"/>
      <c r="H27" s="83"/>
      <c r="I27" s="84"/>
      <c r="J27" s="20"/>
      <c r="K27" s="21"/>
      <c r="L27" s="21"/>
      <c r="M27" s="32"/>
      <c r="N27" s="32"/>
      <c r="O27" s="4">
        <v>0</v>
      </c>
      <c r="P27" s="4">
        <v>0</v>
      </c>
      <c r="Q27" s="10">
        <f t="shared" si="1"/>
        <v>0</v>
      </c>
    </row>
    <row r="28" spans="2:17" ht="15.75">
      <c r="B28" s="6">
        <f t="shared" si="0"/>
        <v>20</v>
      </c>
      <c r="C28" s="31"/>
      <c r="D28" s="82"/>
      <c r="E28" s="83"/>
      <c r="F28" s="83"/>
      <c r="G28" s="83"/>
      <c r="H28" s="83"/>
      <c r="I28" s="84"/>
      <c r="J28" s="20"/>
      <c r="K28" s="21"/>
      <c r="L28" s="21"/>
      <c r="M28" s="32"/>
      <c r="N28" s="32"/>
      <c r="O28" s="4">
        <v>0</v>
      </c>
      <c r="P28" s="4">
        <v>0</v>
      </c>
      <c r="Q28" s="10">
        <f t="shared" si="1"/>
        <v>0</v>
      </c>
    </row>
    <row r="29" spans="2:17" ht="15.75">
      <c r="B29" s="6">
        <f t="shared" si="0"/>
        <v>21</v>
      </c>
      <c r="C29" s="31"/>
      <c r="D29" s="82"/>
      <c r="E29" s="83"/>
      <c r="F29" s="83"/>
      <c r="G29" s="83"/>
      <c r="H29" s="83"/>
      <c r="I29" s="84"/>
      <c r="J29" s="20"/>
      <c r="K29" s="21"/>
      <c r="L29" s="21"/>
      <c r="M29" s="32"/>
      <c r="N29" s="32"/>
      <c r="O29" s="4">
        <v>0</v>
      </c>
      <c r="P29" s="4">
        <v>0</v>
      </c>
      <c r="Q29" s="10">
        <f t="shared" si="1"/>
        <v>0</v>
      </c>
    </row>
    <row r="30" spans="2:17" ht="15.75">
      <c r="B30" s="6">
        <f t="shared" si="0"/>
        <v>22</v>
      </c>
      <c r="C30" s="31"/>
      <c r="D30" s="82"/>
      <c r="E30" s="83"/>
      <c r="F30" s="83"/>
      <c r="G30" s="83"/>
      <c r="H30" s="83"/>
      <c r="I30" s="84"/>
      <c r="J30" s="20"/>
      <c r="K30" s="21"/>
      <c r="L30" s="21"/>
      <c r="M30" s="32"/>
      <c r="N30" s="32"/>
      <c r="O30" s="4">
        <v>0</v>
      </c>
      <c r="P30" s="4">
        <v>0</v>
      </c>
      <c r="Q30" s="10">
        <f t="shared" si="1"/>
        <v>0</v>
      </c>
    </row>
    <row r="31" spans="2:17" ht="15.75">
      <c r="B31" s="6">
        <f t="shared" si="0"/>
        <v>23</v>
      </c>
      <c r="C31" s="31"/>
      <c r="D31" s="82"/>
      <c r="E31" s="83"/>
      <c r="F31" s="83"/>
      <c r="G31" s="83"/>
      <c r="H31" s="83"/>
      <c r="I31" s="84"/>
      <c r="J31" s="20"/>
      <c r="K31" s="21"/>
      <c r="L31" s="21"/>
      <c r="M31" s="32"/>
      <c r="N31" s="32"/>
      <c r="O31" s="4">
        <v>0</v>
      </c>
      <c r="P31" s="4">
        <v>0</v>
      </c>
      <c r="Q31" s="10">
        <f t="shared" si="1"/>
        <v>0</v>
      </c>
    </row>
    <row r="32" spans="2:17" ht="15.75">
      <c r="B32" s="6">
        <f t="shared" si="0"/>
        <v>24</v>
      </c>
      <c r="C32" s="31"/>
      <c r="D32" s="82"/>
      <c r="E32" s="83"/>
      <c r="F32" s="83"/>
      <c r="G32" s="83"/>
      <c r="H32" s="83"/>
      <c r="I32" s="84"/>
      <c r="J32" s="20"/>
      <c r="K32" s="21"/>
      <c r="L32" s="21"/>
      <c r="M32" s="32"/>
      <c r="N32" s="32"/>
      <c r="O32" s="4">
        <v>0</v>
      </c>
      <c r="P32" s="4">
        <v>0</v>
      </c>
      <c r="Q32" s="10">
        <f t="shared" si="1"/>
        <v>0</v>
      </c>
    </row>
    <row r="33" spans="2:17" ht="15.75">
      <c r="B33" s="6">
        <f t="shared" si="0"/>
        <v>25</v>
      </c>
      <c r="C33" s="31"/>
      <c r="D33" s="82"/>
      <c r="E33" s="83"/>
      <c r="F33" s="83"/>
      <c r="G33" s="83"/>
      <c r="H33" s="83"/>
      <c r="I33" s="84"/>
      <c r="J33" s="20"/>
      <c r="K33" s="21"/>
      <c r="L33" s="21"/>
      <c r="M33" s="32"/>
      <c r="N33" s="32"/>
      <c r="O33" s="4">
        <v>0</v>
      </c>
      <c r="P33" s="4">
        <v>0</v>
      </c>
      <c r="Q33" s="10">
        <f t="shared" si="1"/>
        <v>0</v>
      </c>
    </row>
    <row r="34" spans="2:17" ht="15.75">
      <c r="B34" s="6">
        <f t="shared" si="0"/>
        <v>26</v>
      </c>
      <c r="C34" s="31"/>
      <c r="D34" s="85"/>
      <c r="E34" s="85"/>
      <c r="F34" s="85"/>
      <c r="G34" s="85"/>
      <c r="H34" s="85"/>
      <c r="I34" s="85"/>
      <c r="J34" s="20"/>
      <c r="K34" s="4"/>
      <c r="L34" s="4"/>
      <c r="M34" s="32"/>
      <c r="N34" s="32"/>
      <c r="O34" s="4">
        <v>0</v>
      </c>
      <c r="P34" s="4">
        <v>0</v>
      </c>
      <c r="Q34" s="10">
        <f t="shared" si="1"/>
        <v>0</v>
      </c>
    </row>
    <row r="35" spans="2:17">
      <c r="B35" s="6">
        <f t="shared" ref="B35:B50" si="2">B34+1</f>
        <v>27</v>
      </c>
      <c r="C35" s="6"/>
      <c r="D35" s="63"/>
      <c r="E35" s="63"/>
      <c r="F35" s="63"/>
      <c r="G35" s="63"/>
      <c r="H35" s="63"/>
      <c r="I35" s="63"/>
      <c r="J35" s="4"/>
      <c r="K35" s="4"/>
      <c r="L35" s="4"/>
      <c r="M35" s="4"/>
      <c r="N35" s="4"/>
      <c r="O35" s="4"/>
      <c r="P35" s="4"/>
      <c r="Q35" s="10"/>
    </row>
    <row r="36" spans="2:17">
      <c r="B36" s="6">
        <f t="shared" si="2"/>
        <v>28</v>
      </c>
      <c r="C36" s="6"/>
      <c r="D36" s="63"/>
      <c r="E36" s="63"/>
      <c r="F36" s="63"/>
      <c r="G36" s="63"/>
      <c r="H36" s="63"/>
      <c r="I36" s="63"/>
      <c r="J36" s="4"/>
      <c r="K36" s="4"/>
      <c r="L36" s="4"/>
      <c r="M36" s="4"/>
      <c r="N36" s="4"/>
      <c r="O36" s="4"/>
      <c r="P36" s="4"/>
      <c r="Q36" s="10"/>
    </row>
    <row r="37" spans="2:17">
      <c r="B37" s="6">
        <f t="shared" si="2"/>
        <v>29</v>
      </c>
      <c r="C37" s="6"/>
      <c r="D37" s="63"/>
      <c r="E37" s="63"/>
      <c r="F37" s="63"/>
      <c r="G37" s="63"/>
      <c r="H37" s="63"/>
      <c r="I37" s="63"/>
      <c r="J37" s="4"/>
      <c r="K37" s="4"/>
      <c r="L37" s="4"/>
      <c r="M37" s="4"/>
      <c r="N37" s="4"/>
      <c r="O37" s="4"/>
      <c r="P37" s="4"/>
      <c r="Q37" s="10"/>
    </row>
    <row r="38" spans="2:17">
      <c r="B38" s="6">
        <f t="shared" si="2"/>
        <v>30</v>
      </c>
      <c r="C38" s="6"/>
      <c r="D38" s="63"/>
      <c r="E38" s="63"/>
      <c r="F38" s="63"/>
      <c r="G38" s="63"/>
      <c r="H38" s="63"/>
      <c r="I38" s="63"/>
      <c r="J38" s="4"/>
      <c r="K38" s="4"/>
      <c r="L38" s="4"/>
      <c r="M38" s="4"/>
      <c r="N38" s="4"/>
      <c r="O38" s="4"/>
      <c r="P38" s="4"/>
      <c r="Q38" s="10"/>
    </row>
    <row r="39" spans="2:17">
      <c r="B39" s="6">
        <f t="shared" si="2"/>
        <v>31</v>
      </c>
      <c r="C39" s="6"/>
      <c r="D39" s="63"/>
      <c r="E39" s="63"/>
      <c r="F39" s="63"/>
      <c r="G39" s="63"/>
      <c r="H39" s="63"/>
      <c r="I39" s="63"/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2"/>
        <v>32</v>
      </c>
      <c r="C40" s="6"/>
      <c r="D40" s="63"/>
      <c r="E40" s="63"/>
      <c r="F40" s="63"/>
      <c r="G40" s="63"/>
      <c r="H40" s="63"/>
      <c r="I40" s="63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2"/>
        <v>33</v>
      </c>
      <c r="C41" s="6"/>
      <c r="D41" s="63"/>
      <c r="E41" s="63"/>
      <c r="F41" s="63"/>
      <c r="G41" s="63"/>
      <c r="H41" s="63"/>
      <c r="I41" s="63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2"/>
        <v>34</v>
      </c>
      <c r="C42" s="6"/>
      <c r="D42" s="63"/>
      <c r="E42" s="63"/>
      <c r="F42" s="63"/>
      <c r="G42" s="63"/>
      <c r="H42" s="63"/>
      <c r="I42" s="63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2"/>
        <v>35</v>
      </c>
      <c r="C43" s="7"/>
      <c r="D43" s="63"/>
      <c r="E43" s="63"/>
      <c r="F43" s="63"/>
      <c r="G43" s="63"/>
      <c r="H43" s="63"/>
      <c r="I43" s="63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2"/>
        <v>36</v>
      </c>
      <c r="C44" s="7"/>
      <c r="D44" s="63"/>
      <c r="E44" s="63"/>
      <c r="F44" s="63"/>
      <c r="G44" s="63"/>
      <c r="H44" s="63"/>
      <c r="I44" s="63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2"/>
        <v>37</v>
      </c>
      <c r="C45" s="7"/>
      <c r="D45" s="63"/>
      <c r="E45" s="63"/>
      <c r="F45" s="63"/>
      <c r="G45" s="63"/>
      <c r="H45" s="63"/>
      <c r="I45" s="63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2"/>
        <v>38</v>
      </c>
      <c r="C46" s="7"/>
      <c r="D46" s="63"/>
      <c r="E46" s="63"/>
      <c r="F46" s="63"/>
      <c r="G46" s="63"/>
      <c r="H46" s="63"/>
      <c r="I46" s="63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2"/>
        <v>39</v>
      </c>
      <c r="C47" s="7"/>
      <c r="D47" s="63"/>
      <c r="E47" s="63"/>
      <c r="F47" s="63"/>
      <c r="G47" s="63"/>
      <c r="H47" s="63"/>
      <c r="I47" s="63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2"/>
        <v>40</v>
      </c>
      <c r="C48" s="7"/>
      <c r="D48" s="63"/>
      <c r="E48" s="63"/>
      <c r="F48" s="63"/>
      <c r="G48" s="63"/>
      <c r="H48" s="63"/>
      <c r="I48" s="63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2"/>
        <v>41</v>
      </c>
      <c r="C49" s="7"/>
      <c r="D49" s="63"/>
      <c r="E49" s="63"/>
      <c r="F49" s="63"/>
      <c r="G49" s="63"/>
      <c r="H49" s="63"/>
      <c r="I49" s="63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2"/>
        <v>42</v>
      </c>
      <c r="C50" s="7"/>
      <c r="D50" s="63"/>
      <c r="E50" s="63"/>
      <c r="F50" s="63"/>
      <c r="G50" s="63"/>
      <c r="H50" s="63"/>
      <c r="I50" s="63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ref="B51" si="3">B50+1</f>
        <v>43</v>
      </c>
      <c r="C51" s="3"/>
      <c r="D51" s="64"/>
      <c r="E51" s="65"/>
      <c r="F51" s="65"/>
      <c r="G51" s="65"/>
      <c r="H51" s="65"/>
      <c r="I51" s="66"/>
      <c r="J51" s="19">
        <f>AVERAGE(J9:J34)</f>
        <v>91</v>
      </c>
      <c r="K51" s="19" t="e">
        <f>AVERAGE(K9:K34)</f>
        <v>#DIV/0!</v>
      </c>
      <c r="L51" s="19">
        <f>SUM(L9:L33)/26</f>
        <v>0</v>
      </c>
      <c r="M51" s="19">
        <f t="shared" ref="M51:N51" si="4">SUM(M9:M33)/26</f>
        <v>0</v>
      </c>
      <c r="N51" s="19">
        <f t="shared" si="4"/>
        <v>0</v>
      </c>
      <c r="O51" s="19">
        <f>SUM(O9:O33)/27</f>
        <v>0</v>
      </c>
      <c r="P51" s="3"/>
      <c r="Q51" s="10"/>
    </row>
    <row r="52" spans="2:17">
      <c r="C52" s="58"/>
      <c r="D52" s="58"/>
      <c r="E52" s="1"/>
      <c r="H52" s="67" t="s">
        <v>19</v>
      </c>
      <c r="I52" s="67"/>
      <c r="J52" s="11">
        <f t="shared" ref="J52:O52" si="5">COUNTIF(J9:J48,"&gt;=70")</f>
        <v>17</v>
      </c>
      <c r="K52" s="11">
        <f>COUNTIF(K9:K48,"&gt;=70")</f>
        <v>0</v>
      </c>
      <c r="L52" s="11">
        <f>COUNTIF(L9:L48,"&gt;=70")</f>
        <v>0</v>
      </c>
      <c r="M52" s="11">
        <f>COUNTIF(M9:M48,"&gt;=70")</f>
        <v>0</v>
      </c>
      <c r="N52" s="11">
        <f>COUNTIF(N9:N48,"&gt;=70")</f>
        <v>0</v>
      </c>
      <c r="O52" s="11">
        <f t="shared" si="5"/>
        <v>0</v>
      </c>
      <c r="P52" s="11">
        <f>COUNTIF(P9:P51,"&gt;=70")</f>
        <v>0</v>
      </c>
      <c r="Q52" s="11">
        <f>COUNTIF(Q9:Q48,"&gt;=70")</f>
        <v>0</v>
      </c>
    </row>
    <row r="53" spans="2:17">
      <c r="C53" s="58"/>
      <c r="D53" s="58"/>
      <c r="E53" s="8"/>
      <c r="H53" s="62" t="s">
        <v>20</v>
      </c>
      <c r="I53" s="62"/>
      <c r="J53" s="12">
        <f t="shared" ref="J53:O53" si="6">COUNTIF(J9:J49,"&lt;70")</f>
        <v>1</v>
      </c>
      <c r="K53" s="12">
        <f>COUNTIF(K9:K49,"&lt;70")</f>
        <v>0</v>
      </c>
      <c r="L53" s="12">
        <f t="shared" si="6"/>
        <v>0</v>
      </c>
      <c r="M53" s="12">
        <f t="shared" si="6"/>
        <v>0</v>
      </c>
      <c r="N53" s="12">
        <f t="shared" si="6"/>
        <v>0</v>
      </c>
      <c r="O53" s="12">
        <f t="shared" si="6"/>
        <v>26</v>
      </c>
      <c r="P53" s="12">
        <f>COUNTIF(P9:P51,"&lt;70")</f>
        <v>26</v>
      </c>
      <c r="Q53" s="12">
        <v>6</v>
      </c>
    </row>
    <row r="54" spans="2:17">
      <c r="C54" s="58"/>
      <c r="D54" s="58"/>
      <c r="E54" s="58"/>
      <c r="H54" s="62" t="s">
        <v>21</v>
      </c>
      <c r="I54" s="62"/>
      <c r="J54" s="12">
        <f t="shared" ref="J54:O54" si="7">COUNT(J9:J48)</f>
        <v>18</v>
      </c>
      <c r="K54" s="12">
        <f t="shared" si="7"/>
        <v>0</v>
      </c>
      <c r="L54" s="12">
        <f t="shared" si="7"/>
        <v>0</v>
      </c>
      <c r="M54" s="12">
        <f t="shared" si="7"/>
        <v>0</v>
      </c>
      <c r="N54" s="12">
        <f t="shared" si="7"/>
        <v>0</v>
      </c>
      <c r="O54" s="12">
        <f t="shared" si="7"/>
        <v>26</v>
      </c>
      <c r="P54" s="12">
        <f>COUNT(P9:P51)</f>
        <v>26</v>
      </c>
      <c r="Q54" s="12">
        <v>26</v>
      </c>
    </row>
    <row r="55" spans="2:17">
      <c r="C55" s="58"/>
      <c r="D55" s="58"/>
      <c r="E55" s="1"/>
      <c r="H55" s="59" t="s">
        <v>16</v>
      </c>
      <c r="I55" s="59"/>
      <c r="J55" s="13">
        <f>J52/J54</f>
        <v>0.94444444444444442</v>
      </c>
      <c r="K55" s="14" t="e">
        <f t="shared" ref="K55:Q55" si="8">K52/K54</f>
        <v>#DIV/0!</v>
      </c>
      <c r="L55" s="14" t="e">
        <f t="shared" si="8"/>
        <v>#DIV/0!</v>
      </c>
      <c r="M55" s="14" t="e">
        <f t="shared" si="8"/>
        <v>#DIV/0!</v>
      </c>
      <c r="N55" s="14" t="e">
        <f t="shared" si="8"/>
        <v>#DIV/0!</v>
      </c>
      <c r="O55" s="14">
        <f t="shared" si="8"/>
        <v>0</v>
      </c>
      <c r="P55" s="14">
        <f t="shared" si="8"/>
        <v>0</v>
      </c>
      <c r="Q55" s="14">
        <f t="shared" si="8"/>
        <v>0</v>
      </c>
    </row>
    <row r="56" spans="2:17">
      <c r="C56" s="58"/>
      <c r="D56" s="58"/>
      <c r="E56" s="1"/>
      <c r="H56" s="59" t="s">
        <v>17</v>
      </c>
      <c r="I56" s="59"/>
      <c r="J56" s="13">
        <f>J53/J54</f>
        <v>5.5555555555555552E-2</v>
      </c>
      <c r="K56" s="13" t="e">
        <f t="shared" ref="K56:Q56" si="9">K53/K54</f>
        <v>#DIV/0!</v>
      </c>
      <c r="L56" s="14" t="e">
        <f t="shared" si="9"/>
        <v>#DIV/0!</v>
      </c>
      <c r="M56" s="14" t="e">
        <f t="shared" si="9"/>
        <v>#DIV/0!</v>
      </c>
      <c r="N56" s="14" t="e">
        <f t="shared" si="9"/>
        <v>#DIV/0!</v>
      </c>
      <c r="O56" s="14">
        <f t="shared" si="9"/>
        <v>1</v>
      </c>
      <c r="P56" s="14">
        <f t="shared" si="9"/>
        <v>1</v>
      </c>
      <c r="Q56" s="14">
        <f t="shared" si="9"/>
        <v>0.23076923076923078</v>
      </c>
    </row>
    <row r="57" spans="2:17">
      <c r="C57" s="58"/>
      <c r="D57" s="58"/>
      <c r="E57" s="8"/>
      <c r="J57" s="17">
        <f>COUNTIF(J8:J43,"&gt;=91")</f>
        <v>14</v>
      </c>
      <c r="K57" s="17">
        <f>COUNTIF(K8:K43,"&gt;=87.4")</f>
        <v>0</v>
      </c>
      <c r="L57" s="17">
        <f>COUNTIF(L9:L51,"&gt;84")</f>
        <v>0</v>
      </c>
      <c r="M57" s="17">
        <f>COUNTIF(M9:M49,"&gt;70")</f>
        <v>0</v>
      </c>
      <c r="N57" s="17">
        <f>COUNTIF(N9:N50,"&gt;77")</f>
        <v>0</v>
      </c>
      <c r="O57" s="17">
        <f>COUNTIF(O9:O50,"&gt;63")</f>
        <v>0</v>
      </c>
    </row>
    <row r="58" spans="2:17">
      <c r="C58" s="1"/>
      <c r="D58" s="1"/>
      <c r="E58" s="8"/>
      <c r="J58" s="18">
        <f>18/26</f>
        <v>0.69230769230769229</v>
      </c>
      <c r="K58" s="18">
        <f>18/26</f>
        <v>0.69230769230769229</v>
      </c>
      <c r="L58" s="18" t="e">
        <f>L57/L54</f>
        <v>#DIV/0!</v>
      </c>
      <c r="M58" s="18" t="e">
        <f t="shared" ref="M58:O58" si="10">M57/M54</f>
        <v>#DIV/0!</v>
      </c>
      <c r="N58" s="18" t="e">
        <f t="shared" si="10"/>
        <v>#DIV/0!</v>
      </c>
      <c r="O58" s="18">
        <f t="shared" si="10"/>
        <v>0</v>
      </c>
    </row>
    <row r="59" spans="2:17">
      <c r="J59" s="60"/>
      <c r="K59" s="60"/>
      <c r="L59" s="60"/>
      <c r="M59" s="60"/>
      <c r="N59" s="60"/>
      <c r="O59" s="60"/>
      <c r="P59" s="60"/>
    </row>
    <row r="60" spans="2:17">
      <c r="J60" s="61" t="s">
        <v>18</v>
      </c>
      <c r="K60" s="61"/>
      <c r="L60" s="61"/>
      <c r="M60" s="61"/>
      <c r="N60" s="61"/>
      <c r="O60" s="61"/>
      <c r="P60" s="61"/>
    </row>
  </sheetData>
  <mergeCells count="65">
    <mergeCell ref="D12:I12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N4:P4"/>
    <mergeCell ref="D23:I23"/>
    <mergeCell ref="D13:I13"/>
    <mergeCell ref="D15:I15"/>
    <mergeCell ref="D16:I16"/>
    <mergeCell ref="D17:I17"/>
    <mergeCell ref="D18:I18"/>
    <mergeCell ref="D19:I19"/>
    <mergeCell ref="D20:I20"/>
    <mergeCell ref="D21:I21"/>
    <mergeCell ref="D22:I22"/>
    <mergeCell ref="D14:I14"/>
    <mergeCell ref="D35:I35"/>
    <mergeCell ref="D24:I24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26:I26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conditionalFormatting sqref="J9:N34">
    <cfRule type="cellIs" dxfId="3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5"/>
  <sheetViews>
    <sheetView topLeftCell="A37" zoomScaleNormal="100" workbookViewId="0">
      <selection activeCell="K52" activeCellId="1" sqref="K46:O46 K52:N53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  <c r="R3" s="1"/>
    </row>
    <row r="4" spans="2:18">
      <c r="C4" t="s">
        <v>0</v>
      </c>
      <c r="D4" s="76" t="s">
        <v>129</v>
      </c>
      <c r="E4" s="76"/>
      <c r="F4" s="76"/>
      <c r="G4" s="76"/>
      <c r="I4" t="s">
        <v>1</v>
      </c>
      <c r="J4" s="79" t="s">
        <v>130</v>
      </c>
      <c r="K4" s="79"/>
      <c r="M4" t="s">
        <v>2</v>
      </c>
      <c r="N4" s="78">
        <v>45359</v>
      </c>
      <c r="O4" s="78"/>
    </row>
    <row r="5" spans="2:18" ht="6.75" customHeight="1">
      <c r="D5" s="5"/>
      <c r="E5" s="5"/>
      <c r="F5" s="5"/>
      <c r="G5" s="5"/>
    </row>
    <row r="6" spans="2:18">
      <c r="C6" t="s">
        <v>3</v>
      </c>
      <c r="D6" s="79" t="s">
        <v>126</v>
      </c>
      <c r="E6" s="79"/>
      <c r="F6" s="79"/>
      <c r="G6" s="79"/>
      <c r="I6" s="58" t="s">
        <v>22</v>
      </c>
      <c r="J6" s="58"/>
      <c r="K6" s="80" t="s">
        <v>29</v>
      </c>
      <c r="L6" s="80"/>
      <c r="M6" s="80"/>
      <c r="N6" s="80"/>
      <c r="O6" s="80"/>
      <c r="P6" s="80"/>
    </row>
    <row r="7" spans="2:18" ht="11.25" customHeight="1"/>
    <row r="8" spans="2:18">
      <c r="B8" s="3" t="s">
        <v>4</v>
      </c>
      <c r="C8" s="3" t="s">
        <v>6</v>
      </c>
      <c r="D8" s="87" t="s">
        <v>5</v>
      </c>
      <c r="E8" s="87"/>
      <c r="F8" s="87"/>
      <c r="G8" s="87"/>
      <c r="H8" s="87"/>
      <c r="I8" s="87"/>
      <c r="J8" s="4" t="s">
        <v>7</v>
      </c>
      <c r="K8" s="25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3" t="s">
        <v>178</v>
      </c>
      <c r="D9" s="68" t="s">
        <v>179</v>
      </c>
      <c r="E9" s="69"/>
      <c r="F9" s="69"/>
      <c r="G9" s="69"/>
      <c r="H9" s="69"/>
      <c r="I9" s="70"/>
      <c r="J9" s="21">
        <v>0</v>
      </c>
      <c r="K9" s="26"/>
      <c r="L9" s="36"/>
      <c r="M9" s="21"/>
      <c r="N9" s="21"/>
      <c r="O9" s="39"/>
      <c r="P9" s="4">
        <v>0</v>
      </c>
      <c r="Q9" s="10">
        <f>SUM(J9:P9)/5</f>
        <v>0</v>
      </c>
    </row>
    <row r="10" spans="2:18">
      <c r="B10" s="6">
        <f>B9+1</f>
        <v>2</v>
      </c>
      <c r="C10" s="3" t="s">
        <v>102</v>
      </c>
      <c r="D10" s="68" t="s">
        <v>180</v>
      </c>
      <c r="E10" s="69"/>
      <c r="F10" s="69"/>
      <c r="G10" s="69"/>
      <c r="H10" s="69"/>
      <c r="I10" s="70"/>
      <c r="J10" s="21">
        <v>85</v>
      </c>
      <c r="K10" s="26"/>
      <c r="L10" s="36"/>
      <c r="M10" s="21"/>
      <c r="N10" s="21"/>
      <c r="O10" s="39"/>
      <c r="P10" s="4">
        <v>0</v>
      </c>
      <c r="Q10" s="10">
        <f t="shared" ref="Q10:Q28" si="0">SUM(J10:P10)/5</f>
        <v>17</v>
      </c>
    </row>
    <row r="11" spans="2:18">
      <c r="B11" s="6">
        <f t="shared" ref="B11:B19" si="1">B10+1</f>
        <v>3</v>
      </c>
      <c r="C11" s="3" t="s">
        <v>108</v>
      </c>
      <c r="D11" s="68" t="s">
        <v>181</v>
      </c>
      <c r="E11" s="69"/>
      <c r="F11" s="69"/>
      <c r="G11" s="69"/>
      <c r="H11" s="69"/>
      <c r="I11" s="70"/>
      <c r="J11" s="54">
        <v>70</v>
      </c>
      <c r="K11" s="26"/>
      <c r="L11" s="36"/>
      <c r="M11" s="21"/>
      <c r="N11" s="21"/>
      <c r="O11" s="39"/>
      <c r="P11" s="4">
        <v>0</v>
      </c>
      <c r="Q11" s="10">
        <f t="shared" si="0"/>
        <v>14</v>
      </c>
    </row>
    <row r="12" spans="2:18">
      <c r="B12" s="6">
        <f t="shared" si="1"/>
        <v>4</v>
      </c>
      <c r="C12" s="3" t="s">
        <v>110</v>
      </c>
      <c r="D12" s="68" t="s">
        <v>182</v>
      </c>
      <c r="E12" s="69"/>
      <c r="F12" s="69"/>
      <c r="G12" s="69"/>
      <c r="H12" s="69"/>
      <c r="I12" s="70"/>
      <c r="J12" s="21">
        <v>80</v>
      </c>
      <c r="K12" s="26"/>
      <c r="L12" s="36"/>
      <c r="M12" s="21"/>
      <c r="N12" s="21"/>
      <c r="O12" s="39"/>
      <c r="P12" s="4">
        <v>0</v>
      </c>
      <c r="Q12" s="10">
        <f t="shared" si="0"/>
        <v>16</v>
      </c>
    </row>
    <row r="13" spans="2:18">
      <c r="B13" s="6">
        <f t="shared" si="1"/>
        <v>5</v>
      </c>
      <c r="C13" s="3" t="s">
        <v>103</v>
      </c>
      <c r="D13" s="68" t="s">
        <v>183</v>
      </c>
      <c r="E13" s="69"/>
      <c r="F13" s="69"/>
      <c r="G13" s="69"/>
      <c r="H13" s="69"/>
      <c r="I13" s="70"/>
      <c r="J13" s="21">
        <v>80</v>
      </c>
      <c r="K13" s="26"/>
      <c r="L13" s="36"/>
      <c r="M13" s="21"/>
      <c r="N13" s="21"/>
      <c r="O13" s="39"/>
      <c r="P13" s="4">
        <v>0</v>
      </c>
      <c r="Q13" s="10">
        <f t="shared" si="0"/>
        <v>16</v>
      </c>
    </row>
    <row r="14" spans="2:18">
      <c r="B14" s="6">
        <f t="shared" si="1"/>
        <v>6</v>
      </c>
      <c r="C14" s="3" t="s">
        <v>184</v>
      </c>
      <c r="D14" s="68" t="s">
        <v>185</v>
      </c>
      <c r="E14" s="69"/>
      <c r="F14" s="69"/>
      <c r="G14" s="69"/>
      <c r="H14" s="69"/>
      <c r="I14" s="70"/>
      <c r="J14" s="21">
        <v>0</v>
      </c>
      <c r="K14" s="40"/>
      <c r="L14" s="40"/>
      <c r="M14" s="40"/>
      <c r="N14" s="40"/>
      <c r="O14" s="40"/>
      <c r="P14" s="4">
        <v>0</v>
      </c>
      <c r="Q14" s="10">
        <f t="shared" si="0"/>
        <v>0</v>
      </c>
    </row>
    <row r="15" spans="2:18">
      <c r="B15" s="6">
        <f t="shared" si="1"/>
        <v>7</v>
      </c>
      <c r="C15" s="3" t="s">
        <v>186</v>
      </c>
      <c r="D15" s="68" t="s">
        <v>24</v>
      </c>
      <c r="E15" s="69"/>
      <c r="F15" s="69"/>
      <c r="G15" s="69"/>
      <c r="H15" s="69"/>
      <c r="I15" s="70"/>
      <c r="J15" s="21">
        <v>90</v>
      </c>
      <c r="K15" s="26"/>
      <c r="L15" s="36"/>
      <c r="M15" s="21"/>
      <c r="N15" s="21"/>
      <c r="O15" s="39"/>
      <c r="P15" s="4">
        <v>0</v>
      </c>
      <c r="Q15" s="10">
        <f t="shared" si="0"/>
        <v>18</v>
      </c>
    </row>
    <row r="16" spans="2:18">
      <c r="B16" s="6">
        <f t="shared" si="1"/>
        <v>8</v>
      </c>
      <c r="C16" s="3" t="s">
        <v>187</v>
      </c>
      <c r="D16" s="68" t="s">
        <v>188</v>
      </c>
      <c r="E16" s="69"/>
      <c r="F16" s="69"/>
      <c r="G16" s="69"/>
      <c r="H16" s="69"/>
      <c r="I16" s="70"/>
      <c r="J16" s="21">
        <v>0</v>
      </c>
      <c r="K16" s="26"/>
      <c r="L16" s="36"/>
      <c r="M16" s="21"/>
      <c r="N16" s="21"/>
      <c r="O16" s="39"/>
      <c r="P16" s="4">
        <v>0</v>
      </c>
      <c r="Q16" s="10">
        <f t="shared" si="0"/>
        <v>0</v>
      </c>
    </row>
    <row r="17" spans="2:17">
      <c r="B17" s="6">
        <f t="shared" si="1"/>
        <v>9</v>
      </c>
      <c r="C17" s="3" t="s">
        <v>189</v>
      </c>
      <c r="D17" s="68" t="s">
        <v>190</v>
      </c>
      <c r="E17" s="69"/>
      <c r="F17" s="69"/>
      <c r="G17" s="69"/>
      <c r="H17" s="69"/>
      <c r="I17" s="70"/>
      <c r="J17" s="21">
        <v>75</v>
      </c>
      <c r="K17" s="26"/>
      <c r="L17" s="36"/>
      <c r="M17" s="21"/>
      <c r="N17" s="21"/>
      <c r="O17" s="39"/>
      <c r="P17" s="4">
        <v>0</v>
      </c>
      <c r="Q17" s="10">
        <f t="shared" si="0"/>
        <v>15</v>
      </c>
    </row>
    <row r="18" spans="2:17">
      <c r="B18" s="6">
        <f t="shared" si="1"/>
        <v>10</v>
      </c>
      <c r="C18" s="3" t="s">
        <v>104</v>
      </c>
      <c r="D18" s="68" t="s">
        <v>191</v>
      </c>
      <c r="E18" s="69"/>
      <c r="F18" s="69"/>
      <c r="G18" s="69"/>
      <c r="H18" s="69"/>
      <c r="I18" s="70"/>
      <c r="J18" s="21">
        <v>80</v>
      </c>
      <c r="K18" s="26"/>
      <c r="L18" s="36"/>
      <c r="M18" s="21"/>
      <c r="N18" s="21"/>
      <c r="O18" s="39"/>
      <c r="P18" s="4">
        <v>0</v>
      </c>
      <c r="Q18" s="10">
        <f t="shared" si="0"/>
        <v>16</v>
      </c>
    </row>
    <row r="19" spans="2:17">
      <c r="B19" s="6">
        <f t="shared" si="1"/>
        <v>11</v>
      </c>
      <c r="C19" s="3" t="s">
        <v>192</v>
      </c>
      <c r="D19" s="68" t="s">
        <v>37</v>
      </c>
      <c r="E19" s="69"/>
      <c r="F19" s="69"/>
      <c r="G19" s="69"/>
      <c r="H19" s="69"/>
      <c r="I19" s="70"/>
      <c r="J19" s="21">
        <v>0</v>
      </c>
      <c r="K19" s="26"/>
      <c r="L19" s="36"/>
      <c r="M19" s="21"/>
      <c r="N19" s="21"/>
      <c r="O19" s="39"/>
      <c r="P19" s="4">
        <v>0</v>
      </c>
      <c r="Q19" s="10">
        <f t="shared" si="0"/>
        <v>0</v>
      </c>
    </row>
    <row r="20" spans="2:17">
      <c r="B20" s="6">
        <f t="shared" ref="B20:B46" si="2">B19+1</f>
        <v>12</v>
      </c>
      <c r="C20" s="3" t="s">
        <v>105</v>
      </c>
      <c r="D20" s="68" t="s">
        <v>193</v>
      </c>
      <c r="E20" s="69"/>
      <c r="F20" s="69"/>
      <c r="G20" s="69"/>
      <c r="H20" s="69"/>
      <c r="I20" s="70"/>
      <c r="J20" s="21">
        <v>80</v>
      </c>
      <c r="K20" s="4"/>
      <c r="L20" s="4"/>
      <c r="M20" s="4"/>
      <c r="N20" s="4"/>
      <c r="O20" s="4"/>
      <c r="P20" s="4"/>
      <c r="Q20" s="10">
        <f t="shared" si="0"/>
        <v>16</v>
      </c>
    </row>
    <row r="21" spans="2:17">
      <c r="B21" s="6">
        <f t="shared" si="2"/>
        <v>13</v>
      </c>
      <c r="C21" s="3" t="s">
        <v>194</v>
      </c>
      <c r="D21" s="68" t="s">
        <v>195</v>
      </c>
      <c r="E21" s="69"/>
      <c r="F21" s="69"/>
      <c r="G21" s="69"/>
      <c r="H21" s="69"/>
      <c r="I21" s="70"/>
      <c r="J21" s="21">
        <v>0</v>
      </c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2"/>
        <v>14</v>
      </c>
      <c r="C22" s="3" t="s">
        <v>196</v>
      </c>
      <c r="D22" s="68" t="s">
        <v>25</v>
      </c>
      <c r="E22" s="69"/>
      <c r="F22" s="69"/>
      <c r="G22" s="69"/>
      <c r="H22" s="69"/>
      <c r="I22" s="70"/>
      <c r="J22" s="21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2"/>
        <v>15</v>
      </c>
      <c r="C23" s="3" t="s">
        <v>197</v>
      </c>
      <c r="D23" s="68" t="s">
        <v>26</v>
      </c>
      <c r="E23" s="69"/>
      <c r="F23" s="69"/>
      <c r="G23" s="69"/>
      <c r="H23" s="69"/>
      <c r="I23" s="70"/>
      <c r="J23" s="21">
        <v>85</v>
      </c>
      <c r="K23" s="4"/>
      <c r="L23" s="4"/>
      <c r="M23" s="4"/>
      <c r="N23" s="4"/>
      <c r="O23" s="4"/>
      <c r="P23" s="4"/>
      <c r="Q23" s="10">
        <f t="shared" si="0"/>
        <v>17</v>
      </c>
    </row>
    <row r="24" spans="2:17">
      <c r="B24" s="6">
        <f t="shared" si="2"/>
        <v>16</v>
      </c>
      <c r="C24" s="3" t="s">
        <v>198</v>
      </c>
      <c r="D24" s="68" t="s">
        <v>199</v>
      </c>
      <c r="E24" s="69"/>
      <c r="F24" s="69"/>
      <c r="G24" s="69"/>
      <c r="H24" s="69"/>
      <c r="I24" s="70"/>
      <c r="J24" s="21">
        <v>70</v>
      </c>
      <c r="K24" s="4"/>
      <c r="L24" s="4"/>
      <c r="M24" s="4"/>
      <c r="N24" s="4"/>
      <c r="O24" s="4"/>
      <c r="P24" s="4"/>
      <c r="Q24" s="10">
        <f t="shared" si="0"/>
        <v>14</v>
      </c>
    </row>
    <row r="25" spans="2:17">
      <c r="B25" s="6">
        <f t="shared" si="2"/>
        <v>17</v>
      </c>
      <c r="C25" s="3" t="s">
        <v>200</v>
      </c>
      <c r="D25" s="68" t="s">
        <v>201</v>
      </c>
      <c r="E25" s="69"/>
      <c r="F25" s="69"/>
      <c r="G25" s="69"/>
      <c r="H25" s="69"/>
      <c r="I25" s="70"/>
      <c r="J25" s="21">
        <v>100</v>
      </c>
      <c r="K25" s="4"/>
      <c r="L25" s="4"/>
      <c r="M25" s="4"/>
      <c r="N25" s="4"/>
      <c r="O25" s="4"/>
      <c r="P25" s="4"/>
      <c r="Q25" s="10">
        <f t="shared" si="0"/>
        <v>20</v>
      </c>
    </row>
    <row r="26" spans="2:17">
      <c r="B26" s="6">
        <f t="shared" si="2"/>
        <v>18</v>
      </c>
      <c r="C26" s="3" t="s">
        <v>202</v>
      </c>
      <c r="D26" s="68" t="s">
        <v>27</v>
      </c>
      <c r="E26" s="69"/>
      <c r="F26" s="69"/>
      <c r="G26" s="69"/>
      <c r="H26" s="69"/>
      <c r="I26" s="70"/>
      <c r="J26" s="21">
        <v>85</v>
      </c>
      <c r="K26" s="4"/>
      <c r="L26" s="4"/>
      <c r="M26" s="4"/>
      <c r="N26" s="4"/>
      <c r="O26" s="4"/>
      <c r="P26" s="4"/>
      <c r="Q26" s="10">
        <f t="shared" si="0"/>
        <v>17</v>
      </c>
    </row>
    <row r="27" spans="2:17">
      <c r="B27" s="6">
        <f t="shared" si="2"/>
        <v>19</v>
      </c>
      <c r="C27" s="3" t="s">
        <v>203</v>
      </c>
      <c r="D27" s="68" t="s">
        <v>204</v>
      </c>
      <c r="E27" s="69"/>
      <c r="F27" s="69"/>
      <c r="G27" s="69"/>
      <c r="H27" s="69"/>
      <c r="I27" s="70"/>
      <c r="J27" s="21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2"/>
        <v>20</v>
      </c>
      <c r="C28" s="3" t="s">
        <v>205</v>
      </c>
      <c r="D28" s="68" t="s">
        <v>28</v>
      </c>
      <c r="E28" s="69"/>
      <c r="F28" s="69"/>
      <c r="G28" s="69"/>
      <c r="H28" s="69"/>
      <c r="I28" s="70"/>
      <c r="J28" s="21">
        <v>85</v>
      </c>
      <c r="K28" s="4"/>
      <c r="L28" s="4"/>
      <c r="M28" s="4"/>
      <c r="N28" s="4"/>
      <c r="O28" s="4"/>
      <c r="P28" s="4"/>
      <c r="Q28" s="10">
        <f t="shared" si="0"/>
        <v>17</v>
      </c>
    </row>
    <row r="29" spans="2:17">
      <c r="B29" s="6">
        <f t="shared" si="2"/>
        <v>21</v>
      </c>
      <c r="C29" s="6"/>
      <c r="D29" s="63"/>
      <c r="E29" s="63"/>
      <c r="F29" s="63"/>
      <c r="G29" s="63"/>
      <c r="H29" s="63"/>
      <c r="I29" s="63"/>
      <c r="J29" s="4"/>
      <c r="K29" s="4"/>
      <c r="L29" s="4"/>
      <c r="M29" s="4"/>
      <c r="N29" s="4"/>
      <c r="O29" s="4"/>
      <c r="P29" s="4"/>
      <c r="Q29" s="10"/>
    </row>
    <row r="30" spans="2:17">
      <c r="B30" s="6">
        <f t="shared" si="2"/>
        <v>22</v>
      </c>
      <c r="C30" s="6"/>
      <c r="D30" s="63"/>
      <c r="E30" s="63"/>
      <c r="F30" s="63"/>
      <c r="G30" s="63"/>
      <c r="H30" s="63"/>
      <c r="I30" s="63"/>
      <c r="J30" s="4"/>
      <c r="K30" s="4"/>
      <c r="L30" s="4"/>
      <c r="M30" s="4"/>
      <c r="N30" s="4"/>
      <c r="O30" s="4"/>
      <c r="P30" s="4"/>
      <c r="Q30" s="10"/>
    </row>
    <row r="31" spans="2:17">
      <c r="B31" s="6">
        <f t="shared" si="2"/>
        <v>23</v>
      </c>
      <c r="C31" s="6"/>
      <c r="D31" s="63"/>
      <c r="E31" s="63"/>
      <c r="F31" s="63"/>
      <c r="G31" s="63"/>
      <c r="H31" s="63"/>
      <c r="I31" s="63"/>
      <c r="J31" s="4"/>
      <c r="K31" s="4"/>
      <c r="L31" s="4"/>
      <c r="M31" s="4"/>
      <c r="N31" s="4"/>
      <c r="O31" s="4"/>
      <c r="P31" s="4"/>
      <c r="Q31" s="10"/>
    </row>
    <row r="32" spans="2:17">
      <c r="B32" s="6">
        <f t="shared" si="2"/>
        <v>24</v>
      </c>
      <c r="C32" s="6"/>
      <c r="D32" s="63"/>
      <c r="E32" s="63"/>
      <c r="F32" s="63"/>
      <c r="G32" s="63"/>
      <c r="H32" s="63"/>
      <c r="I32" s="63"/>
      <c r="J32" s="4"/>
      <c r="K32" s="4"/>
      <c r="L32" s="4"/>
      <c r="M32" s="4"/>
      <c r="N32" s="4"/>
      <c r="O32" s="4"/>
      <c r="P32" s="4"/>
      <c r="Q32" s="10"/>
    </row>
    <row r="33" spans="2:17">
      <c r="B33" s="6">
        <f t="shared" si="2"/>
        <v>25</v>
      </c>
      <c r="C33" s="6"/>
      <c r="D33" s="63"/>
      <c r="E33" s="63"/>
      <c r="F33" s="63"/>
      <c r="G33" s="63"/>
      <c r="H33" s="63"/>
      <c r="I33" s="63"/>
      <c r="J33" s="4"/>
      <c r="K33" s="4"/>
      <c r="L33" s="4"/>
      <c r="M33" s="4"/>
      <c r="N33" s="4"/>
      <c r="O33" s="4"/>
      <c r="P33" s="4"/>
      <c r="Q33" s="10"/>
    </row>
    <row r="34" spans="2:17">
      <c r="B34" s="6">
        <f t="shared" si="2"/>
        <v>26</v>
      </c>
      <c r="C34" s="6"/>
      <c r="D34" s="63"/>
      <c r="E34" s="63"/>
      <c r="F34" s="63"/>
      <c r="G34" s="63"/>
      <c r="H34" s="63"/>
      <c r="I34" s="63"/>
      <c r="J34" s="4"/>
      <c r="K34" s="4"/>
      <c r="L34" s="4"/>
      <c r="M34" s="4"/>
      <c r="N34" s="4"/>
      <c r="O34" s="4"/>
      <c r="P34" s="4"/>
      <c r="Q34" s="10"/>
    </row>
    <row r="35" spans="2:17">
      <c r="B35" s="6">
        <f t="shared" si="2"/>
        <v>27</v>
      </c>
      <c r="C35" s="6"/>
      <c r="D35" s="63"/>
      <c r="E35" s="63"/>
      <c r="F35" s="63"/>
      <c r="G35" s="63"/>
      <c r="H35" s="63"/>
      <c r="I35" s="63"/>
      <c r="J35" s="4"/>
      <c r="K35" s="4"/>
      <c r="L35" s="4"/>
      <c r="M35" s="4"/>
      <c r="N35" s="4"/>
      <c r="O35" s="4"/>
      <c r="P35" s="4"/>
      <c r="Q35" s="10"/>
    </row>
    <row r="36" spans="2:17">
      <c r="B36" s="6">
        <f t="shared" si="2"/>
        <v>28</v>
      </c>
      <c r="C36" s="6"/>
      <c r="D36" s="63"/>
      <c r="E36" s="63"/>
      <c r="F36" s="63"/>
      <c r="G36" s="63"/>
      <c r="H36" s="63"/>
      <c r="I36" s="63"/>
      <c r="J36" s="4"/>
      <c r="K36" s="4"/>
      <c r="L36" s="4"/>
      <c r="M36" s="4"/>
      <c r="N36" s="4"/>
      <c r="O36" s="4"/>
      <c r="P36" s="4"/>
      <c r="Q36" s="10"/>
    </row>
    <row r="37" spans="2:17">
      <c r="B37" s="6">
        <f t="shared" si="2"/>
        <v>29</v>
      </c>
      <c r="C37" s="6"/>
      <c r="D37" s="63"/>
      <c r="E37" s="63"/>
      <c r="F37" s="63"/>
      <c r="G37" s="63"/>
      <c r="H37" s="63"/>
      <c r="I37" s="63"/>
      <c r="J37" s="4"/>
      <c r="K37" s="4"/>
      <c r="L37" s="4"/>
      <c r="M37" s="4"/>
      <c r="N37" s="4"/>
      <c r="O37" s="4"/>
      <c r="P37" s="4"/>
      <c r="Q37" s="10"/>
    </row>
    <row r="38" spans="2:17">
      <c r="B38" s="6">
        <f t="shared" si="2"/>
        <v>30</v>
      </c>
      <c r="C38" s="7"/>
      <c r="D38" s="63"/>
      <c r="E38" s="63"/>
      <c r="F38" s="63"/>
      <c r="G38" s="63"/>
      <c r="H38" s="63"/>
      <c r="I38" s="63"/>
      <c r="J38" s="4"/>
      <c r="K38" s="4"/>
      <c r="L38" s="4"/>
      <c r="M38" s="4"/>
      <c r="N38" s="4"/>
      <c r="O38" s="4"/>
      <c r="P38" s="4"/>
      <c r="Q38" s="10"/>
    </row>
    <row r="39" spans="2:17">
      <c r="B39" s="6">
        <f t="shared" si="2"/>
        <v>31</v>
      </c>
      <c r="C39" s="7"/>
      <c r="D39" s="63"/>
      <c r="E39" s="63"/>
      <c r="F39" s="63"/>
      <c r="G39" s="63"/>
      <c r="H39" s="63"/>
      <c r="I39" s="63"/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2"/>
        <v>32</v>
      </c>
      <c r="C40" s="7"/>
      <c r="D40" s="63"/>
      <c r="E40" s="63"/>
      <c r="F40" s="63"/>
      <c r="G40" s="63"/>
      <c r="H40" s="63"/>
      <c r="I40" s="63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2"/>
        <v>33</v>
      </c>
      <c r="C41" s="7"/>
      <c r="D41" s="63"/>
      <c r="E41" s="63"/>
      <c r="F41" s="63"/>
      <c r="G41" s="63"/>
      <c r="H41" s="63"/>
      <c r="I41" s="63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2"/>
        <v>34</v>
      </c>
      <c r="C42" s="7"/>
      <c r="D42" s="63"/>
      <c r="E42" s="63"/>
      <c r="F42" s="63"/>
      <c r="G42" s="63"/>
      <c r="H42" s="63"/>
      <c r="I42" s="63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2"/>
        <v>35</v>
      </c>
      <c r="C43" s="7"/>
      <c r="D43" s="63"/>
      <c r="E43" s="63"/>
      <c r="F43" s="63"/>
      <c r="G43" s="63"/>
      <c r="H43" s="63"/>
      <c r="I43" s="63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2"/>
        <v>36</v>
      </c>
      <c r="C44" s="7"/>
      <c r="D44" s="63"/>
      <c r="E44" s="63"/>
      <c r="F44" s="63"/>
      <c r="G44" s="63"/>
      <c r="H44" s="63"/>
      <c r="I44" s="63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2"/>
        <v>37</v>
      </c>
      <c r="C45" s="7"/>
      <c r="D45" s="63"/>
      <c r="E45" s="63"/>
      <c r="F45" s="63"/>
      <c r="G45" s="63"/>
      <c r="H45" s="63"/>
      <c r="I45" s="63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2"/>
        <v>38</v>
      </c>
      <c r="C46" s="3"/>
      <c r="D46" s="64"/>
      <c r="E46" s="65"/>
      <c r="F46" s="65"/>
      <c r="G46" s="65"/>
      <c r="H46" s="65"/>
      <c r="I46" s="66"/>
      <c r="J46" s="19">
        <f>SUM(J9:J28)/20</f>
        <v>53.25</v>
      </c>
      <c r="K46" s="19">
        <f t="shared" ref="K46:N46" si="3">SUM(K9:K28)/20</f>
        <v>0</v>
      </c>
      <c r="L46" s="19">
        <f t="shared" si="3"/>
        <v>0</v>
      </c>
      <c r="M46" s="19">
        <f t="shared" si="3"/>
        <v>0</v>
      </c>
      <c r="N46" s="19">
        <f t="shared" si="3"/>
        <v>0</v>
      </c>
      <c r="O46" s="19">
        <f t="shared" ref="O46" si="4">SUM(O9:O19)/11</f>
        <v>0</v>
      </c>
      <c r="P46" s="42"/>
      <c r="Q46" s="10"/>
    </row>
    <row r="47" spans="2:17">
      <c r="C47" s="58"/>
      <c r="D47" s="58"/>
      <c r="E47" s="1"/>
      <c r="H47" s="67" t="s">
        <v>19</v>
      </c>
      <c r="I47" s="67"/>
      <c r="J47" s="11">
        <f>COUNTIF(J9:J40,"&gt;=70")</f>
        <v>13</v>
      </c>
      <c r="K47" s="11">
        <f t="shared" ref="K47:P47" si="5">COUNTIF(K9:K40,"&gt;=70")</f>
        <v>0</v>
      </c>
      <c r="L47" s="11">
        <f t="shared" si="5"/>
        <v>0</v>
      </c>
      <c r="M47" s="11">
        <f t="shared" si="5"/>
        <v>0</v>
      </c>
      <c r="N47" s="11">
        <f t="shared" si="5"/>
        <v>0</v>
      </c>
      <c r="O47" s="11">
        <f t="shared" si="5"/>
        <v>0</v>
      </c>
      <c r="P47" s="11">
        <f t="shared" si="5"/>
        <v>0</v>
      </c>
      <c r="Q47" s="15">
        <f>COUNTIF(Q9:Q41,"&gt;=70")</f>
        <v>0</v>
      </c>
    </row>
    <row r="48" spans="2:17">
      <c r="C48" s="58"/>
      <c r="D48" s="58"/>
      <c r="E48" s="8"/>
      <c r="H48" s="62" t="s">
        <v>20</v>
      </c>
      <c r="I48" s="62"/>
      <c r="J48" s="12">
        <f>COUNTIF(J9:J46,"&lt;70")</f>
        <v>8</v>
      </c>
      <c r="K48" s="12">
        <f>COUNTIF(K9:K20,"&lt;70")</f>
        <v>0</v>
      </c>
      <c r="L48" s="12">
        <f>COUNTIF(L9:L44,"&lt;70")</f>
        <v>0</v>
      </c>
      <c r="M48" s="12">
        <f>COUNTIF(M9:M46,"&lt;70")</f>
        <v>1</v>
      </c>
      <c r="N48" s="12">
        <f>COUNTIF(N9:N46,"&lt;70")</f>
        <v>1</v>
      </c>
      <c r="O48" s="12">
        <f>COUNTIF(O9:O46,"&lt;70")</f>
        <v>1</v>
      </c>
      <c r="P48" s="12">
        <v>0</v>
      </c>
      <c r="Q48" s="12">
        <f>COUNTIF(Q9:Q46,"&lt;70")</f>
        <v>20</v>
      </c>
    </row>
    <row r="49" spans="3:17">
      <c r="C49" s="58"/>
      <c r="D49" s="58"/>
      <c r="E49" s="58"/>
      <c r="H49" s="62" t="s">
        <v>21</v>
      </c>
      <c r="I49" s="62"/>
      <c r="J49" s="12">
        <f>COUNT(J9:J45)</f>
        <v>20</v>
      </c>
      <c r="K49" s="12">
        <f t="shared" ref="K49:O49" si="6">COUNT(K9:K45)</f>
        <v>0</v>
      </c>
      <c r="L49" s="12">
        <f t="shared" si="6"/>
        <v>0</v>
      </c>
      <c r="M49" s="12">
        <f t="shared" si="6"/>
        <v>0</v>
      </c>
      <c r="N49" s="12">
        <f t="shared" si="6"/>
        <v>0</v>
      </c>
      <c r="O49" s="12">
        <f t="shared" si="6"/>
        <v>0</v>
      </c>
      <c r="P49" s="12">
        <v>0</v>
      </c>
      <c r="Q49" s="12">
        <f>COUNT(Q9:Q46)</f>
        <v>20</v>
      </c>
    </row>
    <row r="50" spans="3:17">
      <c r="C50" s="58"/>
      <c r="D50" s="58"/>
      <c r="E50" s="1"/>
      <c r="H50" s="59" t="s">
        <v>16</v>
      </c>
      <c r="I50" s="59"/>
      <c r="J50" s="13">
        <f>J47/J49</f>
        <v>0.65</v>
      </c>
      <c r="K50" s="13" t="e">
        <f>K47/K49</f>
        <v>#DIV/0!</v>
      </c>
      <c r="L50" s="13" t="e">
        <f t="shared" ref="L50:M50" si="7">L47/L49</f>
        <v>#DIV/0!</v>
      </c>
      <c r="M50" s="13" t="e">
        <f t="shared" si="7"/>
        <v>#DIV/0!</v>
      </c>
      <c r="N50" s="14" t="e">
        <f t="shared" ref="N50:Q50" si="8">N47/N49</f>
        <v>#DIV/0!</v>
      </c>
      <c r="O50" s="14" t="e">
        <f t="shared" si="8"/>
        <v>#DIV/0!</v>
      </c>
      <c r="P50" s="14" t="e">
        <f t="shared" si="8"/>
        <v>#DIV/0!</v>
      </c>
      <c r="Q50" s="14">
        <f t="shared" si="8"/>
        <v>0</v>
      </c>
    </row>
    <row r="51" spans="3:17">
      <c r="C51" s="58"/>
      <c r="D51" s="58"/>
      <c r="E51" s="1"/>
      <c r="H51" s="59" t="s">
        <v>17</v>
      </c>
      <c r="I51" s="59"/>
      <c r="J51" s="13">
        <f>J48/J49</f>
        <v>0.4</v>
      </c>
      <c r="K51" s="13" t="e">
        <f t="shared" ref="K51:Q51" si="9">K48/K49</f>
        <v>#DIV/0!</v>
      </c>
      <c r="L51" s="14" t="e">
        <f t="shared" si="9"/>
        <v>#DIV/0!</v>
      </c>
      <c r="M51" s="14" t="e">
        <f t="shared" si="9"/>
        <v>#DIV/0!</v>
      </c>
      <c r="N51" s="14" t="e">
        <f t="shared" si="9"/>
        <v>#DIV/0!</v>
      </c>
      <c r="O51" s="14" t="e">
        <f t="shared" si="9"/>
        <v>#DIV/0!</v>
      </c>
      <c r="P51" s="14" t="e">
        <f t="shared" si="9"/>
        <v>#DIV/0!</v>
      </c>
      <c r="Q51" s="14">
        <f t="shared" si="9"/>
        <v>1</v>
      </c>
    </row>
    <row r="52" spans="3:17">
      <c r="C52" s="58"/>
      <c r="D52" s="58"/>
      <c r="E52" s="8"/>
      <c r="J52" s="17">
        <f>COUNTIF(J9:J29, "&gt;=53")</f>
        <v>13</v>
      </c>
      <c r="K52" s="17">
        <f t="shared" ref="K52:N52" si="10">COUNTIF(K9:K29, "&gt;=53")</f>
        <v>0</v>
      </c>
      <c r="L52" s="17">
        <f t="shared" si="10"/>
        <v>0</v>
      </c>
      <c r="M52" s="17">
        <f t="shared" si="10"/>
        <v>0</v>
      </c>
      <c r="N52" s="17">
        <f t="shared" si="10"/>
        <v>0</v>
      </c>
      <c r="O52" s="17">
        <f>COUNTIF(O9:O45,"&gt;91")</f>
        <v>0</v>
      </c>
      <c r="P52" s="41"/>
    </row>
    <row r="53" spans="3:17">
      <c r="C53" s="1"/>
      <c r="D53" s="1"/>
      <c r="E53" s="8"/>
      <c r="J53" s="18">
        <f>J52/20</f>
        <v>0.65</v>
      </c>
      <c r="K53" s="18">
        <f t="shared" ref="K53:N53" si="11">K52/20</f>
        <v>0</v>
      </c>
      <c r="L53" s="18">
        <f t="shared" si="11"/>
        <v>0</v>
      </c>
      <c r="M53" s="18">
        <f t="shared" si="11"/>
        <v>0</v>
      </c>
      <c r="N53" s="18">
        <f t="shared" si="11"/>
        <v>0</v>
      </c>
      <c r="O53" s="18" t="e">
        <f t="shared" ref="O53" si="12">O52/O49</f>
        <v>#DIV/0!</v>
      </c>
      <c r="P53" s="41"/>
    </row>
    <row r="54" spans="3:17">
      <c r="J54" s="60"/>
      <c r="K54" s="60"/>
      <c r="L54" s="60"/>
      <c r="M54" s="60"/>
      <c r="N54" s="60"/>
      <c r="O54" s="60"/>
      <c r="P54" s="60"/>
    </row>
    <row r="55" spans="3:17">
      <c r="J55" s="61" t="s">
        <v>18</v>
      </c>
      <c r="K55" s="61"/>
      <c r="L55" s="61"/>
      <c r="M55" s="61"/>
      <c r="N55" s="61"/>
      <c r="O55" s="61"/>
      <c r="P55" s="61"/>
    </row>
  </sheetData>
  <mergeCells count="60">
    <mergeCell ref="J55:P55"/>
    <mergeCell ref="C48:D48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J54:P54"/>
    <mergeCell ref="D4:G4"/>
    <mergeCell ref="N4:O4"/>
    <mergeCell ref="D6:G6"/>
    <mergeCell ref="D8:I8"/>
    <mergeCell ref="D14:I14"/>
    <mergeCell ref="D9:I9"/>
    <mergeCell ref="D10:I10"/>
    <mergeCell ref="D11:I11"/>
    <mergeCell ref="D12:I12"/>
    <mergeCell ref="D13:I13"/>
    <mergeCell ref="D16:I16"/>
    <mergeCell ref="D17:I17"/>
    <mergeCell ref="D18:I18"/>
    <mergeCell ref="D19:I19"/>
    <mergeCell ref="J4:K4"/>
    <mergeCell ref="B2:P2"/>
    <mergeCell ref="D38:I38"/>
    <mergeCell ref="D39:I39"/>
    <mergeCell ref="D40:I40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41:I41"/>
    <mergeCell ref="D26:I26"/>
    <mergeCell ref="D27:I27"/>
    <mergeCell ref="D28:I28"/>
    <mergeCell ref="D29:I29"/>
    <mergeCell ref="D30:I30"/>
    <mergeCell ref="D31:I31"/>
    <mergeCell ref="D37:I37"/>
    <mergeCell ref="C47:D47"/>
    <mergeCell ref="D42:I42"/>
    <mergeCell ref="D43:I43"/>
    <mergeCell ref="D44:I44"/>
    <mergeCell ref="D45:I45"/>
    <mergeCell ref="D46:I46"/>
  </mergeCells>
  <conditionalFormatting sqref="J9:J28">
    <cfRule type="cellIs" dxfId="2" priority="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62"/>
  <sheetViews>
    <sheetView tabSelected="1" topLeftCell="A40" zoomScaleNormal="100" workbookViewId="0">
      <selection activeCell="T52" sqref="T52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9.5703125" customWidth="1"/>
  </cols>
  <sheetData>
    <row r="2" spans="2:33" ht="15.7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33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  <c r="R3" s="1"/>
    </row>
    <row r="4" spans="2:33">
      <c r="C4" t="s">
        <v>0</v>
      </c>
      <c r="D4" s="76" t="s">
        <v>210</v>
      </c>
      <c r="E4" s="76"/>
      <c r="F4" s="76"/>
      <c r="G4" s="76"/>
      <c r="I4" t="s">
        <v>1</v>
      </c>
      <c r="J4" s="79" t="s">
        <v>211</v>
      </c>
      <c r="K4" s="79"/>
      <c r="M4" t="s">
        <v>2</v>
      </c>
      <c r="N4" s="78">
        <v>45359</v>
      </c>
      <c r="O4" s="78"/>
    </row>
    <row r="5" spans="2:33" ht="6.75" customHeight="1">
      <c r="D5" s="5"/>
      <c r="E5" s="5"/>
      <c r="F5" s="5"/>
      <c r="G5" s="5"/>
    </row>
    <row r="6" spans="2:33">
      <c r="C6" t="s">
        <v>3</v>
      </c>
      <c r="D6" s="79" t="s">
        <v>126</v>
      </c>
      <c r="E6" s="79"/>
      <c r="F6" s="79"/>
      <c r="G6" s="79"/>
      <c r="I6" s="58" t="s">
        <v>22</v>
      </c>
      <c r="J6" s="58"/>
      <c r="K6" s="80" t="s">
        <v>29</v>
      </c>
      <c r="L6" s="80"/>
      <c r="M6" s="80"/>
      <c r="N6" s="80"/>
      <c r="O6" s="80"/>
      <c r="P6" s="80"/>
    </row>
    <row r="7" spans="2:33" ht="11.25" customHeight="1"/>
    <row r="8" spans="2:33">
      <c r="B8" s="3" t="s">
        <v>4</v>
      </c>
      <c r="C8" s="3" t="s">
        <v>6</v>
      </c>
      <c r="D8" s="87" t="s">
        <v>5</v>
      </c>
      <c r="E8" s="87"/>
      <c r="F8" s="87"/>
      <c r="G8" s="87"/>
      <c r="H8" s="87"/>
      <c r="I8" s="8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33" ht="16.5" customHeight="1">
      <c r="B9" s="6">
        <v>1</v>
      </c>
      <c r="C9" s="57" t="s">
        <v>106</v>
      </c>
      <c r="D9" s="89" t="s">
        <v>30</v>
      </c>
      <c r="E9" s="90"/>
      <c r="F9" s="90"/>
      <c r="G9" s="90"/>
      <c r="H9" s="90"/>
      <c r="I9" s="91"/>
      <c r="J9" s="55">
        <v>95</v>
      </c>
      <c r="K9" s="32"/>
      <c r="L9" s="37"/>
      <c r="M9" s="32"/>
      <c r="N9" s="16"/>
      <c r="O9" s="16"/>
      <c r="P9" s="16"/>
      <c r="Q9" s="10">
        <f>SUM(J9:P9)/3</f>
        <v>31.666666666666668</v>
      </c>
      <c r="T9" s="34"/>
      <c r="U9" s="29"/>
      <c r="V9" s="28"/>
      <c r="W9" s="30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2:33" ht="15.75">
      <c r="B10" s="6">
        <f>B9+1</f>
        <v>2</v>
      </c>
      <c r="C10" s="57" t="s">
        <v>107</v>
      </c>
      <c r="D10" s="89" t="s">
        <v>31</v>
      </c>
      <c r="E10" s="90"/>
      <c r="F10" s="90"/>
      <c r="G10" s="90"/>
      <c r="H10" s="90"/>
      <c r="I10" s="91"/>
      <c r="J10" s="55">
        <v>97</v>
      </c>
      <c r="K10" s="32"/>
      <c r="L10" s="37"/>
      <c r="M10" s="32"/>
      <c r="N10" s="16"/>
      <c r="O10" s="16"/>
      <c r="P10" s="16"/>
      <c r="Q10" s="10">
        <f t="shared" ref="Q10:Q26" si="0">SUM(J10:P10)/3</f>
        <v>32.333333333333336</v>
      </c>
      <c r="T10" s="34"/>
      <c r="U10" s="29"/>
      <c r="V10" s="28"/>
      <c r="W10" s="30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2:33" ht="15.75">
      <c r="B11" s="6">
        <f t="shared" ref="B11:B53" si="1">B10+1</f>
        <v>3</v>
      </c>
      <c r="C11" s="57" t="s">
        <v>109</v>
      </c>
      <c r="D11" s="89" t="s">
        <v>32</v>
      </c>
      <c r="E11" s="90"/>
      <c r="F11" s="90"/>
      <c r="G11" s="90"/>
      <c r="H11" s="90"/>
      <c r="I11" s="91"/>
      <c r="J11" s="55">
        <v>95</v>
      </c>
      <c r="K11" s="32"/>
      <c r="L11" s="37"/>
      <c r="M11" s="32"/>
      <c r="N11" s="16"/>
      <c r="O11" s="16"/>
      <c r="P11" s="16"/>
      <c r="Q11" s="10">
        <f t="shared" si="0"/>
        <v>31.666666666666668</v>
      </c>
      <c r="T11" s="34"/>
      <c r="U11" s="29"/>
      <c r="V11" s="28"/>
      <c r="W11" s="30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2:33" ht="15.75">
      <c r="B12" s="6">
        <f t="shared" si="1"/>
        <v>4</v>
      </c>
      <c r="C12" s="57" t="s">
        <v>111</v>
      </c>
      <c r="D12" s="89" t="s">
        <v>33</v>
      </c>
      <c r="E12" s="90"/>
      <c r="F12" s="90"/>
      <c r="G12" s="90"/>
      <c r="H12" s="90"/>
      <c r="I12" s="91"/>
      <c r="J12" s="56">
        <v>0</v>
      </c>
      <c r="K12" s="32"/>
      <c r="L12" s="37"/>
      <c r="M12" s="32"/>
      <c r="N12" s="16"/>
      <c r="O12" s="16"/>
      <c r="P12" s="16"/>
      <c r="Q12" s="10">
        <f t="shared" si="0"/>
        <v>0</v>
      </c>
      <c r="T12" s="34"/>
      <c r="U12" s="29"/>
      <c r="V12" s="28"/>
      <c r="W12" s="30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2:33" ht="15.75">
      <c r="B13" s="6">
        <f t="shared" si="1"/>
        <v>5</v>
      </c>
      <c r="C13" s="57" t="s">
        <v>206</v>
      </c>
      <c r="D13" s="89" t="s">
        <v>34</v>
      </c>
      <c r="E13" s="90"/>
      <c r="F13" s="90"/>
      <c r="G13" s="90"/>
      <c r="H13" s="90"/>
      <c r="I13" s="91"/>
      <c r="J13" s="55">
        <v>95</v>
      </c>
      <c r="K13" s="32"/>
      <c r="L13" s="37"/>
      <c r="M13" s="32"/>
      <c r="N13" s="16"/>
      <c r="O13" s="16"/>
      <c r="P13" s="16"/>
      <c r="Q13" s="10">
        <f t="shared" si="0"/>
        <v>31.666666666666668</v>
      </c>
      <c r="T13" s="34"/>
      <c r="U13" s="29"/>
      <c r="V13" s="28"/>
      <c r="W13" s="30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2:33" ht="15.75">
      <c r="B14" s="6">
        <f t="shared" si="1"/>
        <v>6</v>
      </c>
      <c r="C14" s="57" t="s">
        <v>112</v>
      </c>
      <c r="D14" s="89" t="s">
        <v>35</v>
      </c>
      <c r="E14" s="90"/>
      <c r="F14" s="90"/>
      <c r="G14" s="90"/>
      <c r="H14" s="90"/>
      <c r="I14" s="91"/>
      <c r="J14" s="55">
        <v>97</v>
      </c>
      <c r="K14" s="32"/>
      <c r="L14" s="37"/>
      <c r="M14" s="32"/>
      <c r="N14" s="16"/>
      <c r="O14" s="16"/>
      <c r="P14" s="16"/>
      <c r="Q14" s="10">
        <f t="shared" si="0"/>
        <v>32.333333333333336</v>
      </c>
      <c r="T14" s="34"/>
      <c r="U14" s="29"/>
      <c r="V14" s="28"/>
      <c r="W14" s="30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2:33" ht="15.75">
      <c r="B15" s="6">
        <f t="shared" si="1"/>
        <v>7</v>
      </c>
      <c r="C15" s="57" t="s">
        <v>113</v>
      </c>
      <c r="D15" s="89" t="s">
        <v>36</v>
      </c>
      <c r="E15" s="90"/>
      <c r="F15" s="90"/>
      <c r="G15" s="90"/>
      <c r="H15" s="90"/>
      <c r="I15" s="91"/>
      <c r="J15" s="55">
        <v>100</v>
      </c>
      <c r="K15" s="32"/>
      <c r="L15" s="37"/>
      <c r="M15" s="32"/>
      <c r="N15" s="16"/>
      <c r="O15" s="16"/>
      <c r="P15" s="16"/>
      <c r="Q15" s="10">
        <f t="shared" si="0"/>
        <v>33.333333333333336</v>
      </c>
      <c r="R15" t="s">
        <v>123</v>
      </c>
      <c r="T15" s="34"/>
      <c r="U15" s="29"/>
      <c r="V15" s="28"/>
      <c r="W15" s="30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2:33" ht="15.75">
      <c r="B16" s="6">
        <f t="shared" si="1"/>
        <v>8</v>
      </c>
      <c r="C16" s="57" t="s">
        <v>114</v>
      </c>
      <c r="D16" s="89" t="s">
        <v>38</v>
      </c>
      <c r="E16" s="90"/>
      <c r="F16" s="90"/>
      <c r="G16" s="90"/>
      <c r="H16" s="90"/>
      <c r="I16" s="91"/>
      <c r="J16" s="55">
        <v>95</v>
      </c>
      <c r="K16" s="32"/>
      <c r="L16" s="37"/>
      <c r="M16" s="32"/>
      <c r="N16" s="16"/>
      <c r="O16" s="16"/>
      <c r="P16" s="16"/>
      <c r="Q16" s="10">
        <f t="shared" si="0"/>
        <v>31.666666666666668</v>
      </c>
      <c r="T16" s="34"/>
      <c r="U16" s="29"/>
      <c r="V16" s="28"/>
      <c r="W16" s="30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2:33" ht="15.75">
      <c r="B17" s="6">
        <f t="shared" si="1"/>
        <v>9</v>
      </c>
      <c r="C17" s="57" t="s">
        <v>115</v>
      </c>
      <c r="D17" s="89" t="s">
        <v>39</v>
      </c>
      <c r="E17" s="90"/>
      <c r="F17" s="90"/>
      <c r="G17" s="90"/>
      <c r="H17" s="90"/>
      <c r="I17" s="91"/>
      <c r="J17" s="55">
        <v>97</v>
      </c>
      <c r="K17" s="32"/>
      <c r="L17" s="37"/>
      <c r="M17" s="32"/>
      <c r="N17" s="16"/>
      <c r="O17" s="16"/>
      <c r="P17" s="16"/>
      <c r="Q17" s="10">
        <f t="shared" si="0"/>
        <v>32.333333333333336</v>
      </c>
      <c r="T17" s="34"/>
      <c r="U17" s="29"/>
      <c r="V17" s="28"/>
      <c r="W17" s="30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2:33" ht="15.75">
      <c r="B18" s="6">
        <f t="shared" si="1"/>
        <v>10</v>
      </c>
      <c r="C18" s="57" t="s">
        <v>117</v>
      </c>
      <c r="D18" s="89" t="s">
        <v>40</v>
      </c>
      <c r="E18" s="90"/>
      <c r="F18" s="90"/>
      <c r="G18" s="90"/>
      <c r="H18" s="90"/>
      <c r="I18" s="91"/>
      <c r="J18" s="55">
        <v>95</v>
      </c>
      <c r="K18" s="32"/>
      <c r="L18" s="37"/>
      <c r="M18" s="32"/>
      <c r="N18" s="16"/>
      <c r="O18" s="16"/>
      <c r="P18" s="16"/>
      <c r="Q18" s="10">
        <f t="shared" si="0"/>
        <v>31.666666666666668</v>
      </c>
      <c r="T18" s="34"/>
      <c r="U18" s="29"/>
      <c r="V18" s="28"/>
      <c r="W18" s="30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2:33" ht="15.75">
      <c r="B19" s="6">
        <f t="shared" si="1"/>
        <v>11</v>
      </c>
      <c r="C19" s="57" t="s">
        <v>207</v>
      </c>
      <c r="D19" s="89" t="s">
        <v>41</v>
      </c>
      <c r="E19" s="90"/>
      <c r="F19" s="90"/>
      <c r="G19" s="90"/>
      <c r="H19" s="90"/>
      <c r="I19" s="91"/>
      <c r="J19" s="55">
        <v>98</v>
      </c>
      <c r="K19" s="32"/>
      <c r="L19" s="37"/>
      <c r="M19" s="32"/>
      <c r="N19" s="16"/>
      <c r="O19" s="16"/>
      <c r="P19" s="16"/>
      <c r="Q19" s="10">
        <f t="shared" si="0"/>
        <v>32.666666666666664</v>
      </c>
      <c r="T19" s="34"/>
      <c r="U19" s="29"/>
      <c r="V19" s="28"/>
      <c r="W19" s="30"/>
      <c r="X19" s="28"/>
      <c r="Y19" s="28"/>
      <c r="Z19" s="28"/>
      <c r="AA19" s="28"/>
      <c r="AB19" s="28"/>
      <c r="AC19" s="28"/>
      <c r="AD19" s="28"/>
      <c r="AE19" s="28"/>
      <c r="AF19" s="28"/>
      <c r="AG19" s="28"/>
    </row>
    <row r="20" spans="2:33" ht="15.75">
      <c r="B20" s="6">
        <f t="shared" si="1"/>
        <v>12</v>
      </c>
      <c r="C20" s="57" t="s">
        <v>118</v>
      </c>
      <c r="D20" s="89" t="s">
        <v>42</v>
      </c>
      <c r="E20" s="90"/>
      <c r="F20" s="90"/>
      <c r="G20" s="90"/>
      <c r="H20" s="90"/>
      <c r="I20" s="91"/>
      <c r="J20" s="55">
        <v>95</v>
      </c>
      <c r="K20" s="32"/>
      <c r="L20" s="37"/>
      <c r="M20" s="32"/>
      <c r="N20" s="16"/>
      <c r="O20" s="16"/>
      <c r="P20" s="16"/>
      <c r="Q20" s="10">
        <f t="shared" si="0"/>
        <v>31.666666666666668</v>
      </c>
      <c r="T20" s="34"/>
      <c r="U20" s="29"/>
      <c r="V20" s="28"/>
      <c r="W20" s="30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2:33" ht="15.75">
      <c r="B21" s="6">
        <f t="shared" si="1"/>
        <v>13</v>
      </c>
      <c r="C21" s="57" t="s">
        <v>119</v>
      </c>
      <c r="D21" s="89" t="s">
        <v>43</v>
      </c>
      <c r="E21" s="90"/>
      <c r="F21" s="90"/>
      <c r="G21" s="90"/>
      <c r="H21" s="90"/>
      <c r="I21" s="91"/>
      <c r="J21" s="55">
        <v>90</v>
      </c>
      <c r="K21" s="32"/>
      <c r="L21" s="37"/>
      <c r="M21" s="32"/>
      <c r="N21" s="16"/>
      <c r="O21" s="16"/>
      <c r="P21" s="16"/>
      <c r="Q21" s="10">
        <f t="shared" si="0"/>
        <v>30</v>
      </c>
      <c r="T21" s="34"/>
      <c r="U21" s="29"/>
      <c r="V21" s="28"/>
      <c r="W21" s="30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2:33" ht="15.75">
      <c r="B22" s="6">
        <f t="shared" si="1"/>
        <v>14</v>
      </c>
      <c r="C22" s="57" t="s">
        <v>208</v>
      </c>
      <c r="D22" s="89" t="s">
        <v>44</v>
      </c>
      <c r="E22" s="90"/>
      <c r="F22" s="90"/>
      <c r="G22" s="90"/>
      <c r="H22" s="90"/>
      <c r="I22" s="91"/>
      <c r="J22" s="55">
        <v>96</v>
      </c>
      <c r="K22" s="32"/>
      <c r="L22" s="37"/>
      <c r="M22" s="32"/>
      <c r="N22" s="16"/>
      <c r="O22" s="16"/>
      <c r="P22" s="16"/>
      <c r="Q22" s="10">
        <f t="shared" si="0"/>
        <v>32</v>
      </c>
      <c r="T22" s="34"/>
      <c r="U22" s="29"/>
      <c r="V22" s="28"/>
      <c r="W22" s="30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2:33" ht="15.75">
      <c r="B23" s="6">
        <f t="shared" si="1"/>
        <v>15</v>
      </c>
      <c r="C23" s="57" t="s">
        <v>120</v>
      </c>
      <c r="D23" s="89" t="s">
        <v>45</v>
      </c>
      <c r="E23" s="90"/>
      <c r="F23" s="90"/>
      <c r="G23" s="90"/>
      <c r="H23" s="90"/>
      <c r="I23" s="91"/>
      <c r="J23" s="55">
        <v>91</v>
      </c>
      <c r="K23" s="32"/>
      <c r="L23" s="37"/>
      <c r="M23" s="32"/>
      <c r="N23" s="16"/>
      <c r="O23" s="16"/>
      <c r="P23" s="16"/>
      <c r="Q23" s="10">
        <f t="shared" si="0"/>
        <v>30.333333333333332</v>
      </c>
      <c r="T23" s="34"/>
      <c r="U23" s="29"/>
      <c r="V23" s="28"/>
      <c r="W23" s="30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2:33" ht="15.75">
      <c r="B24" s="6">
        <f t="shared" si="1"/>
        <v>16</v>
      </c>
      <c r="C24" s="57" t="s">
        <v>209</v>
      </c>
      <c r="D24" s="89" t="s">
        <v>46</v>
      </c>
      <c r="E24" s="90"/>
      <c r="F24" s="90"/>
      <c r="G24" s="90"/>
      <c r="H24" s="90"/>
      <c r="I24" s="91"/>
      <c r="J24" s="55">
        <v>97</v>
      </c>
      <c r="K24" s="32"/>
      <c r="L24" s="37"/>
      <c r="M24" s="32"/>
      <c r="N24" s="16"/>
      <c r="O24" s="16"/>
      <c r="P24" s="16"/>
      <c r="Q24" s="10">
        <f t="shared" si="0"/>
        <v>32.333333333333336</v>
      </c>
      <c r="T24" s="34"/>
      <c r="U24" s="29"/>
      <c r="V24" s="28"/>
      <c r="W24" s="30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2:33" ht="15.75">
      <c r="B25" s="6">
        <f t="shared" si="1"/>
        <v>17</v>
      </c>
      <c r="C25" s="57" t="s">
        <v>121</v>
      </c>
      <c r="D25" s="89" t="s">
        <v>47</v>
      </c>
      <c r="E25" s="90"/>
      <c r="F25" s="90"/>
      <c r="G25" s="90"/>
      <c r="H25" s="90"/>
      <c r="I25" s="91"/>
      <c r="J25" s="55">
        <v>95</v>
      </c>
      <c r="K25" s="32"/>
      <c r="L25" s="37"/>
      <c r="M25" s="32"/>
      <c r="N25" s="16"/>
      <c r="O25" s="16"/>
      <c r="P25" s="16"/>
      <c r="Q25" s="10">
        <f t="shared" si="0"/>
        <v>31.666666666666668</v>
      </c>
      <c r="T25" s="34"/>
      <c r="U25" s="29"/>
      <c r="V25" s="28"/>
      <c r="W25" s="30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2:33" ht="15.75">
      <c r="B26" s="6">
        <f t="shared" si="1"/>
        <v>18</v>
      </c>
      <c r="C26" s="57" t="s">
        <v>122</v>
      </c>
      <c r="D26" s="89" t="s">
        <v>48</v>
      </c>
      <c r="E26" s="90"/>
      <c r="F26" s="90"/>
      <c r="G26" s="90"/>
      <c r="H26" s="90"/>
      <c r="I26" s="91"/>
      <c r="J26" s="55">
        <v>85</v>
      </c>
      <c r="K26" s="32"/>
      <c r="L26" s="37"/>
      <c r="M26" s="32"/>
      <c r="N26" s="16"/>
      <c r="O26" s="16"/>
      <c r="P26" s="16"/>
      <c r="Q26" s="10">
        <f t="shared" si="0"/>
        <v>28.333333333333332</v>
      </c>
      <c r="T26" s="34"/>
      <c r="U26" s="29"/>
      <c r="V26" s="28"/>
      <c r="W26" s="30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2:33" ht="15.75">
      <c r="B27" s="6">
        <f t="shared" si="1"/>
        <v>19</v>
      </c>
      <c r="C27" s="35"/>
      <c r="D27" s="89"/>
      <c r="E27" s="90"/>
      <c r="F27" s="90"/>
      <c r="G27" s="90"/>
      <c r="H27" s="90"/>
      <c r="I27" s="91"/>
      <c r="J27" s="50"/>
      <c r="K27" s="51"/>
      <c r="L27" s="38"/>
      <c r="M27" s="51"/>
      <c r="N27" s="16"/>
      <c r="O27" s="16"/>
      <c r="P27" s="16"/>
      <c r="Q27" s="10">
        <f t="shared" ref="Q27:Q36" si="2">SUM(J27:P27)/4</f>
        <v>0</v>
      </c>
      <c r="T27" s="34"/>
      <c r="U27" s="29"/>
      <c r="V27" s="28"/>
      <c r="W27" s="30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2:33" ht="15.75">
      <c r="B28" s="6">
        <f t="shared" si="1"/>
        <v>20</v>
      </c>
      <c r="C28" s="35"/>
      <c r="D28" s="89"/>
      <c r="E28" s="90"/>
      <c r="F28" s="90"/>
      <c r="G28" s="90"/>
      <c r="H28" s="90"/>
      <c r="I28" s="91"/>
      <c r="J28" s="22"/>
      <c r="K28" s="32"/>
      <c r="L28" s="37"/>
      <c r="M28" s="32"/>
      <c r="N28" s="16"/>
      <c r="O28" s="16"/>
      <c r="P28" s="16"/>
      <c r="Q28" s="10">
        <f t="shared" si="2"/>
        <v>0</v>
      </c>
      <c r="T28" s="34"/>
      <c r="U28" s="29"/>
      <c r="V28" s="28"/>
      <c r="W28" s="30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2:33" ht="15.75">
      <c r="B29" s="6">
        <f t="shared" si="1"/>
        <v>21</v>
      </c>
      <c r="C29" s="35"/>
      <c r="D29" s="89"/>
      <c r="E29" s="90"/>
      <c r="F29" s="90"/>
      <c r="G29" s="90"/>
      <c r="H29" s="90"/>
      <c r="I29" s="91"/>
      <c r="J29" s="22"/>
      <c r="K29" s="32"/>
      <c r="L29" s="37"/>
      <c r="M29" s="32"/>
      <c r="N29" s="16"/>
      <c r="O29" s="16"/>
      <c r="P29" s="16"/>
      <c r="Q29" s="10">
        <f t="shared" si="2"/>
        <v>0</v>
      </c>
      <c r="T29" s="34"/>
      <c r="U29" s="29"/>
      <c r="V29" s="28"/>
      <c r="W29" s="30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2:33" ht="15.75">
      <c r="B30" s="6">
        <f t="shared" si="1"/>
        <v>22</v>
      </c>
      <c r="C30" s="35"/>
      <c r="D30" s="89"/>
      <c r="E30" s="90"/>
      <c r="F30" s="90"/>
      <c r="G30" s="90"/>
      <c r="H30" s="90"/>
      <c r="I30" s="91"/>
      <c r="J30" s="22"/>
      <c r="K30" s="32"/>
      <c r="L30" s="37"/>
      <c r="M30" s="32"/>
      <c r="N30" s="16"/>
      <c r="O30" s="16"/>
      <c r="P30" s="16"/>
      <c r="Q30" s="10">
        <f t="shared" si="2"/>
        <v>0</v>
      </c>
      <c r="T30" s="34"/>
      <c r="U30" s="29"/>
      <c r="V30" s="28"/>
      <c r="W30" s="30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2:33" ht="15.75">
      <c r="B31" s="6">
        <f t="shared" si="1"/>
        <v>23</v>
      </c>
      <c r="C31" s="35"/>
      <c r="D31" s="89"/>
      <c r="E31" s="90"/>
      <c r="F31" s="90"/>
      <c r="G31" s="90"/>
      <c r="H31" s="90"/>
      <c r="I31" s="91"/>
      <c r="J31" s="22"/>
      <c r="K31" s="32"/>
      <c r="L31" s="37"/>
      <c r="M31" s="32"/>
      <c r="N31" s="16"/>
      <c r="O31" s="16"/>
      <c r="P31" s="16"/>
      <c r="Q31" s="10">
        <f t="shared" si="2"/>
        <v>0</v>
      </c>
      <c r="T31" s="34"/>
      <c r="U31" s="29"/>
      <c r="V31" s="28"/>
      <c r="W31" s="30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2:33" ht="15.75">
      <c r="B32" s="6">
        <f t="shared" si="1"/>
        <v>24</v>
      </c>
      <c r="C32" s="35"/>
      <c r="D32" s="89"/>
      <c r="E32" s="90"/>
      <c r="F32" s="90"/>
      <c r="G32" s="90"/>
      <c r="H32" s="90"/>
      <c r="I32" s="91"/>
      <c r="J32" s="22"/>
      <c r="K32" s="32"/>
      <c r="L32" s="37"/>
      <c r="M32" s="32"/>
      <c r="N32" s="16"/>
      <c r="O32" s="16"/>
      <c r="P32" s="16"/>
      <c r="Q32" s="10">
        <f t="shared" si="2"/>
        <v>0</v>
      </c>
      <c r="T32" s="34"/>
      <c r="U32" s="29"/>
      <c r="V32" s="28"/>
      <c r="W32" s="30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2:33" ht="15.75">
      <c r="B33" s="6">
        <f t="shared" si="1"/>
        <v>25</v>
      </c>
      <c r="C33" s="35"/>
      <c r="D33" s="89"/>
      <c r="E33" s="90"/>
      <c r="F33" s="90"/>
      <c r="G33" s="90"/>
      <c r="H33" s="90"/>
      <c r="I33" s="91"/>
      <c r="J33" s="22"/>
      <c r="K33" s="32"/>
      <c r="L33" s="37"/>
      <c r="M33" s="32"/>
      <c r="N33" s="16"/>
      <c r="O33" s="16"/>
      <c r="P33" s="16"/>
      <c r="Q33" s="10">
        <f t="shared" si="2"/>
        <v>0</v>
      </c>
      <c r="T33" s="34"/>
      <c r="U33" s="29"/>
      <c r="V33" s="28"/>
      <c r="W33" s="30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2:33" ht="15.75">
      <c r="B34" s="6">
        <f t="shared" si="1"/>
        <v>26</v>
      </c>
      <c r="C34" s="35"/>
      <c r="D34" s="89"/>
      <c r="E34" s="90"/>
      <c r="F34" s="90"/>
      <c r="G34" s="90"/>
      <c r="H34" s="90"/>
      <c r="I34" s="91"/>
      <c r="J34" s="22"/>
      <c r="K34" s="32"/>
      <c r="L34" s="37"/>
      <c r="M34" s="32"/>
      <c r="N34" s="16"/>
      <c r="O34" s="16"/>
      <c r="P34" s="16"/>
      <c r="Q34" s="10">
        <f t="shared" si="2"/>
        <v>0</v>
      </c>
      <c r="T34" s="34"/>
      <c r="U34" s="29"/>
      <c r="V34" s="28"/>
      <c r="W34" s="30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2:33" ht="15.75">
      <c r="B35" s="6">
        <f t="shared" si="1"/>
        <v>27</v>
      </c>
      <c r="C35" s="35"/>
      <c r="D35" s="89"/>
      <c r="E35" s="90"/>
      <c r="F35" s="90"/>
      <c r="G35" s="90"/>
      <c r="H35" s="90"/>
      <c r="I35" s="91"/>
      <c r="J35" s="22"/>
      <c r="K35" s="32"/>
      <c r="L35" s="37"/>
      <c r="M35" s="32"/>
      <c r="N35" s="16"/>
      <c r="O35" s="16"/>
      <c r="P35" s="16"/>
      <c r="Q35" s="10">
        <f t="shared" si="2"/>
        <v>0</v>
      </c>
      <c r="T35" s="34"/>
      <c r="U35" s="29"/>
      <c r="V35" s="28"/>
      <c r="W35" s="30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2:33" ht="15.75">
      <c r="B36" s="6">
        <f t="shared" si="1"/>
        <v>28</v>
      </c>
      <c r="C36" s="35"/>
      <c r="D36" s="89"/>
      <c r="E36" s="90"/>
      <c r="F36" s="90"/>
      <c r="G36" s="90"/>
      <c r="H36" s="90"/>
      <c r="I36" s="91"/>
      <c r="J36" s="22"/>
      <c r="K36" s="32"/>
      <c r="L36" s="37"/>
      <c r="M36" s="32"/>
      <c r="N36" s="16"/>
      <c r="O36" s="16"/>
      <c r="P36" s="16"/>
      <c r="Q36" s="10">
        <f t="shared" si="2"/>
        <v>0</v>
      </c>
      <c r="T36" s="34"/>
      <c r="U36" s="29"/>
      <c r="V36" s="28"/>
      <c r="W36" s="30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2:33">
      <c r="B37" s="6">
        <f t="shared" si="1"/>
        <v>29</v>
      </c>
      <c r="C37" s="6"/>
      <c r="D37" s="89"/>
      <c r="E37" s="90"/>
      <c r="F37" s="90"/>
      <c r="G37" s="90"/>
      <c r="H37" s="90"/>
      <c r="I37" s="91"/>
      <c r="J37" s="4"/>
      <c r="K37" s="4"/>
      <c r="L37" s="4"/>
      <c r="M37" s="4"/>
      <c r="N37" s="4"/>
      <c r="O37" s="4"/>
      <c r="P37" s="4"/>
      <c r="Q37" s="10"/>
    </row>
    <row r="38" spans="2:33">
      <c r="B38" s="6">
        <f t="shared" si="1"/>
        <v>30</v>
      </c>
      <c r="C38" s="6"/>
      <c r="D38" s="92"/>
      <c r="E38" s="93"/>
      <c r="F38" s="93"/>
      <c r="G38" s="93"/>
      <c r="H38" s="93"/>
      <c r="I38" s="94"/>
      <c r="J38" s="4"/>
      <c r="K38" s="4"/>
      <c r="L38" s="4"/>
      <c r="M38" s="4"/>
      <c r="N38" s="4"/>
      <c r="O38" s="4"/>
      <c r="P38" s="4"/>
      <c r="Q38" s="10"/>
    </row>
    <row r="39" spans="2:33">
      <c r="B39" s="6">
        <f t="shared" si="1"/>
        <v>31</v>
      </c>
      <c r="C39" s="6"/>
      <c r="D39" s="92"/>
      <c r="E39" s="93"/>
      <c r="F39" s="93"/>
      <c r="G39" s="93"/>
      <c r="H39" s="93"/>
      <c r="I39" s="94"/>
      <c r="J39" s="4"/>
      <c r="K39" s="4"/>
      <c r="L39" s="4"/>
      <c r="M39" s="4"/>
      <c r="N39" s="4"/>
      <c r="O39" s="4"/>
      <c r="P39" s="4"/>
      <c r="Q39" s="10"/>
    </row>
    <row r="40" spans="2:33">
      <c r="B40" s="6">
        <f t="shared" si="1"/>
        <v>32</v>
      </c>
      <c r="C40" s="6"/>
      <c r="D40" s="92"/>
      <c r="E40" s="93"/>
      <c r="F40" s="93"/>
      <c r="G40" s="93"/>
      <c r="H40" s="93"/>
      <c r="I40" s="94"/>
      <c r="J40" s="4"/>
      <c r="K40" s="4"/>
      <c r="L40" s="4"/>
      <c r="M40" s="4"/>
      <c r="N40" s="4"/>
      <c r="O40" s="4"/>
      <c r="P40" s="4"/>
      <c r="Q40" s="10"/>
    </row>
    <row r="41" spans="2:33">
      <c r="B41" s="6">
        <f t="shared" si="1"/>
        <v>33</v>
      </c>
      <c r="C41" s="6"/>
      <c r="D41" s="92"/>
      <c r="E41" s="93"/>
      <c r="F41" s="93"/>
      <c r="G41" s="93"/>
      <c r="H41" s="93"/>
      <c r="I41" s="94"/>
      <c r="J41" s="4"/>
      <c r="K41" s="4"/>
      <c r="L41" s="4"/>
      <c r="M41" s="4"/>
      <c r="N41" s="4"/>
      <c r="O41" s="4"/>
      <c r="P41" s="4"/>
      <c r="Q41" s="10"/>
    </row>
    <row r="42" spans="2:33">
      <c r="B42" s="6">
        <f t="shared" si="1"/>
        <v>34</v>
      </c>
      <c r="C42" s="6"/>
      <c r="D42" s="92"/>
      <c r="E42" s="93"/>
      <c r="F42" s="93"/>
      <c r="G42" s="93"/>
      <c r="H42" s="93"/>
      <c r="I42" s="94"/>
      <c r="J42" s="4"/>
      <c r="K42" s="4"/>
      <c r="L42" s="4"/>
      <c r="M42" s="4"/>
      <c r="N42" s="4"/>
      <c r="O42" s="4"/>
      <c r="P42" s="4"/>
      <c r="Q42" s="10"/>
    </row>
    <row r="43" spans="2:33">
      <c r="B43" s="6">
        <f t="shared" si="1"/>
        <v>35</v>
      </c>
      <c r="C43" s="6"/>
      <c r="D43" s="92"/>
      <c r="E43" s="93"/>
      <c r="F43" s="93"/>
      <c r="G43" s="93"/>
      <c r="H43" s="93"/>
      <c r="I43" s="94"/>
      <c r="J43" s="4"/>
      <c r="K43" s="4"/>
      <c r="L43" s="4"/>
      <c r="M43" s="4"/>
      <c r="N43" s="4"/>
      <c r="O43" s="4"/>
      <c r="P43" s="4"/>
      <c r="Q43" s="10"/>
    </row>
    <row r="44" spans="2:33">
      <c r="B44" s="6">
        <f t="shared" si="1"/>
        <v>36</v>
      </c>
      <c r="C44" s="6"/>
      <c r="D44" s="63"/>
      <c r="E44" s="63"/>
      <c r="F44" s="63"/>
      <c r="G44" s="63"/>
      <c r="H44" s="63"/>
      <c r="I44" s="63"/>
      <c r="J44" s="4"/>
      <c r="K44" s="4"/>
      <c r="L44" s="4"/>
      <c r="M44" s="4"/>
      <c r="N44" s="4"/>
      <c r="O44" s="4"/>
      <c r="P44" s="4"/>
      <c r="Q44" s="10"/>
    </row>
    <row r="45" spans="2:33">
      <c r="B45" s="6">
        <f t="shared" si="1"/>
        <v>37</v>
      </c>
      <c r="C45" s="7"/>
      <c r="D45" s="63"/>
      <c r="E45" s="63"/>
      <c r="F45" s="63"/>
      <c r="G45" s="63"/>
      <c r="H45" s="63"/>
      <c r="I45" s="63"/>
      <c r="J45" s="4"/>
      <c r="K45" s="4"/>
      <c r="L45" s="4"/>
      <c r="M45" s="4"/>
      <c r="N45" s="4"/>
      <c r="O45" s="4"/>
      <c r="P45" s="4"/>
      <c r="Q45" s="10"/>
    </row>
    <row r="46" spans="2:33">
      <c r="B46" s="6">
        <f t="shared" si="1"/>
        <v>38</v>
      </c>
      <c r="C46" s="7"/>
      <c r="D46" s="63"/>
      <c r="E46" s="63"/>
      <c r="F46" s="63"/>
      <c r="G46" s="63"/>
      <c r="H46" s="63"/>
      <c r="I46" s="63"/>
      <c r="J46" s="4"/>
      <c r="K46" s="4"/>
      <c r="L46" s="4"/>
      <c r="M46" s="4"/>
      <c r="N46" s="4"/>
      <c r="O46" s="4"/>
      <c r="P46" s="4"/>
      <c r="Q46" s="10"/>
    </row>
    <row r="47" spans="2:33">
      <c r="B47" s="6">
        <f t="shared" si="1"/>
        <v>39</v>
      </c>
      <c r="C47" s="7"/>
      <c r="D47" s="63"/>
      <c r="E47" s="63"/>
      <c r="F47" s="63"/>
      <c r="G47" s="63"/>
      <c r="H47" s="63"/>
      <c r="I47" s="63"/>
      <c r="J47" s="4"/>
      <c r="K47" s="4"/>
      <c r="L47" s="4"/>
      <c r="M47" s="4"/>
      <c r="N47" s="4"/>
      <c r="O47" s="4"/>
      <c r="P47" s="4"/>
      <c r="Q47" s="10"/>
    </row>
    <row r="48" spans="2:33">
      <c r="B48" s="6">
        <f t="shared" si="1"/>
        <v>40</v>
      </c>
      <c r="C48" s="7"/>
      <c r="D48" s="63"/>
      <c r="E48" s="63"/>
      <c r="F48" s="63"/>
      <c r="G48" s="63"/>
      <c r="H48" s="63"/>
      <c r="I48" s="63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1"/>
        <v>41</v>
      </c>
      <c r="C49" s="7"/>
      <c r="D49" s="63"/>
      <c r="E49" s="63"/>
      <c r="F49" s="63"/>
      <c r="G49" s="63"/>
      <c r="H49" s="63"/>
      <c r="I49" s="63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1"/>
        <v>42</v>
      </c>
      <c r="C50" s="7"/>
      <c r="D50" s="63"/>
      <c r="E50" s="63"/>
      <c r="F50" s="63"/>
      <c r="G50" s="63"/>
      <c r="H50" s="63"/>
      <c r="I50" s="63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1"/>
        <v>43</v>
      </c>
      <c r="C51" s="7"/>
      <c r="D51" s="63"/>
      <c r="E51" s="63"/>
      <c r="F51" s="63"/>
      <c r="G51" s="63"/>
      <c r="H51" s="63"/>
      <c r="I51" s="63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1"/>
        <v>44</v>
      </c>
      <c r="C52" s="7"/>
      <c r="D52" s="63"/>
      <c r="E52" s="63"/>
      <c r="F52" s="63"/>
      <c r="G52" s="63"/>
      <c r="H52" s="63"/>
      <c r="I52" s="63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1"/>
        <v>45</v>
      </c>
      <c r="C53" s="3"/>
      <c r="D53" s="64"/>
      <c r="E53" s="65"/>
      <c r="F53" s="65"/>
      <c r="G53" s="65"/>
      <c r="H53" s="65"/>
      <c r="I53" s="66"/>
      <c r="J53" s="19">
        <f>SUM(J9:J36)/18</f>
        <v>89.611111111111114</v>
      </c>
      <c r="K53" s="19" t="e">
        <f>AVERAGE(K9:K36)</f>
        <v>#DIV/0!</v>
      </c>
      <c r="L53" s="19">
        <f>SUM(L9:L36)/28</f>
        <v>0</v>
      </c>
      <c r="M53" s="19">
        <f>SUM(M9:M36)/28</f>
        <v>0</v>
      </c>
      <c r="N53" s="19">
        <f t="shared" ref="N53" si="3">SUM(N9:N27)/19</f>
        <v>0</v>
      </c>
      <c r="O53" s="3"/>
      <c r="P53" s="3"/>
      <c r="Q53" s="10"/>
    </row>
    <row r="54" spans="2:17">
      <c r="C54" s="58"/>
      <c r="D54" s="58"/>
      <c r="E54" s="1"/>
      <c r="H54" s="67" t="s">
        <v>19</v>
      </c>
      <c r="I54" s="67"/>
      <c r="J54" s="11">
        <f>COUNTIF(J9:J40,"&gt;=70")</f>
        <v>17</v>
      </c>
      <c r="K54" s="11">
        <f>COUNTIF(K9:K36,"&gt;=70")</f>
        <v>0</v>
      </c>
      <c r="L54" s="11">
        <f t="shared" ref="L54:M54" si="4">COUNTIF(L9:L36,"&gt;=70")</f>
        <v>0</v>
      </c>
      <c r="M54" s="11">
        <f t="shared" si="4"/>
        <v>0</v>
      </c>
      <c r="N54" s="11">
        <f>COUNTIF(N9:N50,"&gt;=70")</f>
        <v>0</v>
      </c>
      <c r="O54" s="11">
        <f t="shared" ref="O54:P54" si="5">COUNTIF(O9:O53,"&gt;=70")</f>
        <v>0</v>
      </c>
      <c r="P54" s="11">
        <f t="shared" si="5"/>
        <v>0</v>
      </c>
      <c r="Q54" s="15">
        <f>COUNTIF(Q9:Q36,"&gt;=70")</f>
        <v>0</v>
      </c>
    </row>
    <row r="55" spans="2:17">
      <c r="C55" s="58"/>
      <c r="D55" s="58"/>
      <c r="E55" s="8"/>
      <c r="H55" s="62" t="s">
        <v>20</v>
      </c>
      <c r="I55" s="62"/>
      <c r="J55" s="12">
        <f>COUNTIF(J9:J52,"&lt;70")</f>
        <v>1</v>
      </c>
      <c r="K55" s="12">
        <f t="shared" ref="K55:M55" si="6">COUNTIF(K9:K52,"&lt;70")</f>
        <v>0</v>
      </c>
      <c r="L55" s="12">
        <f t="shared" si="6"/>
        <v>0</v>
      </c>
      <c r="M55" s="12">
        <f t="shared" si="6"/>
        <v>0</v>
      </c>
      <c r="N55" s="12">
        <v>0</v>
      </c>
      <c r="O55" s="12">
        <v>0</v>
      </c>
      <c r="P55" s="12">
        <v>0</v>
      </c>
      <c r="Q55" s="12">
        <v>1</v>
      </c>
    </row>
    <row r="56" spans="2:17">
      <c r="C56" s="58"/>
      <c r="D56" s="58"/>
      <c r="E56" s="58"/>
      <c r="H56" s="62" t="s">
        <v>21</v>
      </c>
      <c r="I56" s="62"/>
      <c r="J56" s="12">
        <f>COUNT(J9:J50)</f>
        <v>18</v>
      </c>
      <c r="K56" s="12">
        <f>COUNT(K9:K50)</f>
        <v>0</v>
      </c>
      <c r="L56" s="12">
        <f t="shared" ref="L56:M56" si="7">COUNT(L9:L50)</f>
        <v>0</v>
      </c>
      <c r="M56" s="12">
        <f t="shared" si="7"/>
        <v>0</v>
      </c>
      <c r="N56" s="12">
        <v>0</v>
      </c>
      <c r="O56" s="12">
        <v>0</v>
      </c>
      <c r="P56" s="12">
        <v>0</v>
      </c>
      <c r="Q56" s="12">
        <v>28</v>
      </c>
    </row>
    <row r="57" spans="2:17">
      <c r="C57" s="58"/>
      <c r="D57" s="58"/>
      <c r="E57" s="1"/>
      <c r="H57" s="59" t="s">
        <v>16</v>
      </c>
      <c r="I57" s="59"/>
      <c r="J57" s="13">
        <f>J54/J56</f>
        <v>0.94444444444444442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>
        <v>0</v>
      </c>
      <c r="O57" s="14">
        <v>0</v>
      </c>
      <c r="P57" s="14">
        <v>0</v>
      </c>
      <c r="Q57" s="14">
        <f t="shared" si="8"/>
        <v>0</v>
      </c>
    </row>
    <row r="58" spans="2:17">
      <c r="C58" s="58"/>
      <c r="D58" s="58"/>
      <c r="E58" s="1"/>
      <c r="H58" s="59" t="s">
        <v>17</v>
      </c>
      <c r="I58" s="59"/>
      <c r="J58" s="13">
        <f>J55/J56</f>
        <v>5.5555555555555552E-2</v>
      </c>
      <c r="K58" s="13" t="e">
        <f t="shared" ref="K58:M58" si="9">K55/K56</f>
        <v>#DIV/0!</v>
      </c>
      <c r="L58" s="14" t="e">
        <f t="shared" si="9"/>
        <v>#DIV/0!</v>
      </c>
      <c r="M58" s="14" t="e">
        <f t="shared" si="9"/>
        <v>#DIV/0!</v>
      </c>
      <c r="N58" s="14">
        <v>0</v>
      </c>
      <c r="O58" s="14">
        <v>0</v>
      </c>
      <c r="P58" s="14">
        <v>0</v>
      </c>
      <c r="Q58" s="14">
        <v>0</v>
      </c>
    </row>
    <row r="59" spans="2:17">
      <c r="C59" s="58"/>
      <c r="D59" s="58"/>
      <c r="E59" s="8"/>
      <c r="J59" s="24">
        <f>COUNTIF(J9:J29,"&gt;78.4")</f>
        <v>17</v>
      </c>
      <c r="K59" s="24">
        <f>COUNTIF(K9:K29,"&gt;80")</f>
        <v>0</v>
      </c>
      <c r="L59" s="17">
        <f>COUNTIF(L9:L53,"&gt;81.5")</f>
        <v>0</v>
      </c>
      <c r="M59" s="17">
        <f>COUNTIF(M9:M53,"&gt;80")</f>
        <v>0</v>
      </c>
      <c r="N59" s="17">
        <f>COUNTIF(N9:N53,"&gt;74")</f>
        <v>0</v>
      </c>
    </row>
    <row r="60" spans="2:17">
      <c r="C60" s="1"/>
      <c r="D60" s="1"/>
      <c r="E60" s="8"/>
      <c r="J60" s="18">
        <f>J59/J56</f>
        <v>0.94444444444444442</v>
      </c>
      <c r="K60" s="18" t="e">
        <f>K59/K56</f>
        <v>#DIV/0!</v>
      </c>
      <c r="L60" s="18" t="e">
        <f>L59/L56</f>
        <v>#DIV/0!</v>
      </c>
      <c r="M60" s="18" t="e">
        <f t="shared" ref="M60:N60" si="10">M59/M56</f>
        <v>#DIV/0!</v>
      </c>
      <c r="N60" s="18" t="e">
        <f t="shared" si="10"/>
        <v>#DIV/0!</v>
      </c>
    </row>
    <row r="61" spans="2:17">
      <c r="J61" s="60"/>
      <c r="K61" s="60"/>
      <c r="L61" s="60"/>
      <c r="M61" s="60"/>
      <c r="N61" s="60"/>
      <c r="O61" s="60"/>
      <c r="P61" s="60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67"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4:I14"/>
    <mergeCell ref="D22:I22"/>
    <mergeCell ref="D23:I23"/>
    <mergeCell ref="D15:I15"/>
    <mergeCell ref="D17:I17"/>
    <mergeCell ref="D18:I18"/>
    <mergeCell ref="D20:I20"/>
    <mergeCell ref="D19:I19"/>
    <mergeCell ref="D47:I47"/>
    <mergeCell ref="D48:I48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42:I42"/>
    <mergeCell ref="D43:I43"/>
    <mergeCell ref="D44:I44"/>
    <mergeCell ref="D45:I45"/>
    <mergeCell ref="D46:I46"/>
    <mergeCell ref="J62:P62"/>
    <mergeCell ref="C55:D55"/>
    <mergeCell ref="H55:I55"/>
    <mergeCell ref="C56:E56"/>
    <mergeCell ref="H56:I56"/>
    <mergeCell ref="C57:D57"/>
    <mergeCell ref="H57:I57"/>
    <mergeCell ref="D9:I9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conditionalFormatting sqref="J9:J11 J13:J26">
    <cfRule type="cellIs" dxfId="1" priority="2" operator="equal">
      <formula>0</formula>
    </cfRule>
  </conditionalFormatting>
  <conditionalFormatting sqref="J9:J26">
    <cfRule type="cellIs" dxfId="0" priority="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J9" sqref="J9:L4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"/>
      <c r="R2" s="2"/>
    </row>
    <row r="3" spans="2:18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  <c r="R3" s="1"/>
    </row>
    <row r="4" spans="2:18">
      <c r="C4" t="s">
        <v>0</v>
      </c>
      <c r="D4" s="76"/>
      <c r="E4" s="76"/>
      <c r="F4" s="76"/>
      <c r="G4" s="76"/>
      <c r="I4" t="s">
        <v>1</v>
      </c>
      <c r="J4" s="79"/>
      <c r="K4" s="79"/>
      <c r="M4" t="s">
        <v>2</v>
      </c>
      <c r="N4" s="78"/>
      <c r="O4" s="78"/>
    </row>
    <row r="5" spans="2:18" ht="6.75" customHeight="1">
      <c r="D5" s="5"/>
      <c r="E5" s="5"/>
      <c r="F5" s="5"/>
      <c r="G5" s="5"/>
    </row>
    <row r="6" spans="2:18">
      <c r="C6" t="s">
        <v>3</v>
      </c>
      <c r="D6" s="79"/>
      <c r="E6" s="79"/>
      <c r="F6" s="79"/>
      <c r="G6" s="79"/>
      <c r="I6" s="58" t="s">
        <v>22</v>
      </c>
      <c r="J6" s="58"/>
      <c r="K6" s="80"/>
      <c r="L6" s="80"/>
      <c r="M6" s="80"/>
      <c r="N6" s="80"/>
      <c r="O6" s="80"/>
      <c r="P6" s="80"/>
    </row>
    <row r="7" spans="2:18" ht="11.25" customHeight="1"/>
    <row r="8" spans="2:18">
      <c r="B8" s="3" t="s">
        <v>4</v>
      </c>
      <c r="C8" s="3" t="s">
        <v>6</v>
      </c>
      <c r="D8" s="87" t="s">
        <v>5</v>
      </c>
      <c r="E8" s="87"/>
      <c r="F8" s="87"/>
      <c r="G8" s="87"/>
      <c r="H8" s="87"/>
      <c r="I8" s="8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/>
      <c r="D9" s="63"/>
      <c r="E9" s="63"/>
      <c r="F9" s="63"/>
      <c r="G9" s="63"/>
      <c r="H9" s="63"/>
      <c r="I9" s="63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>
      <c r="B10" s="6">
        <f>B9+1</f>
        <v>2</v>
      </c>
      <c r="C10" s="6"/>
      <c r="D10" s="63"/>
      <c r="E10" s="63"/>
      <c r="F10" s="63"/>
      <c r="G10" s="63"/>
      <c r="H10" s="63"/>
      <c r="I10" s="63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>
      <c r="B11" s="6">
        <f t="shared" ref="B11:B53" si="1">B10+1</f>
        <v>3</v>
      </c>
      <c r="C11" s="6"/>
      <c r="D11" s="63"/>
      <c r="E11" s="63"/>
      <c r="F11" s="63"/>
      <c r="G11" s="63"/>
      <c r="H11" s="63"/>
      <c r="I11" s="63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>
      <c r="B12" s="6">
        <f t="shared" si="1"/>
        <v>4</v>
      </c>
      <c r="C12" s="6"/>
      <c r="D12" s="63"/>
      <c r="E12" s="63"/>
      <c r="F12" s="63"/>
      <c r="G12" s="63"/>
      <c r="H12" s="63"/>
      <c r="I12" s="63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>
      <c r="B13" s="6">
        <f t="shared" si="1"/>
        <v>5</v>
      </c>
      <c r="C13" s="6"/>
      <c r="D13" s="63"/>
      <c r="E13" s="63"/>
      <c r="F13" s="63"/>
      <c r="G13" s="63"/>
      <c r="H13" s="63"/>
      <c r="I13" s="63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63"/>
      <c r="E14" s="63"/>
      <c r="F14" s="63"/>
      <c r="G14" s="63"/>
      <c r="H14" s="63"/>
      <c r="I14" s="63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63"/>
      <c r="E15" s="63"/>
      <c r="F15" s="63"/>
      <c r="G15" s="63"/>
      <c r="H15" s="63"/>
      <c r="I15" s="63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63"/>
      <c r="E16" s="63"/>
      <c r="F16" s="63"/>
      <c r="G16" s="63"/>
      <c r="H16" s="63"/>
      <c r="I16" s="63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63"/>
      <c r="E17" s="63"/>
      <c r="F17" s="63"/>
      <c r="G17" s="63"/>
      <c r="H17" s="63"/>
      <c r="I17" s="63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63"/>
      <c r="E18" s="63"/>
      <c r="F18" s="63"/>
      <c r="G18" s="63"/>
      <c r="H18" s="63"/>
      <c r="I18" s="63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63"/>
      <c r="E19" s="63"/>
      <c r="F19" s="63"/>
      <c r="G19" s="63"/>
      <c r="H19" s="63"/>
      <c r="I19" s="63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63"/>
      <c r="E20" s="63"/>
      <c r="F20" s="63"/>
      <c r="G20" s="63"/>
      <c r="H20" s="63"/>
      <c r="I20" s="63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63"/>
      <c r="E21" s="63"/>
      <c r="F21" s="63"/>
      <c r="G21" s="63"/>
      <c r="H21" s="63"/>
      <c r="I21" s="63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63"/>
      <c r="E22" s="63"/>
      <c r="F22" s="63"/>
      <c r="G22" s="63"/>
      <c r="H22" s="63"/>
      <c r="I22" s="63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63"/>
      <c r="E23" s="63"/>
      <c r="F23" s="63"/>
      <c r="G23" s="63"/>
      <c r="H23" s="63"/>
      <c r="I23" s="63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63"/>
      <c r="E24" s="63"/>
      <c r="F24" s="63"/>
      <c r="G24" s="63"/>
      <c r="H24" s="63"/>
      <c r="I24" s="63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63"/>
      <c r="E25" s="63"/>
      <c r="F25" s="63"/>
      <c r="G25" s="63"/>
      <c r="H25" s="63"/>
      <c r="I25" s="63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63"/>
      <c r="E26" s="63"/>
      <c r="F26" s="63"/>
      <c r="G26" s="63"/>
      <c r="H26" s="63"/>
      <c r="I26" s="63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63"/>
      <c r="E27" s="63"/>
      <c r="F27" s="63"/>
      <c r="G27" s="63"/>
      <c r="H27" s="63"/>
      <c r="I27" s="63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63"/>
      <c r="E28" s="63"/>
      <c r="F28" s="63"/>
      <c r="G28" s="63"/>
      <c r="H28" s="63"/>
      <c r="I28" s="6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63"/>
      <c r="E29" s="63"/>
      <c r="F29" s="63"/>
      <c r="G29" s="63"/>
      <c r="H29" s="63"/>
      <c r="I29" s="6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63"/>
      <c r="E30" s="63"/>
      <c r="F30" s="63"/>
      <c r="G30" s="63"/>
      <c r="H30" s="63"/>
      <c r="I30" s="6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63"/>
      <c r="E31" s="63"/>
      <c r="F31" s="63"/>
      <c r="G31" s="63"/>
      <c r="H31" s="63"/>
      <c r="I31" s="6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63"/>
      <c r="E32" s="63"/>
      <c r="F32" s="63"/>
      <c r="G32" s="63"/>
      <c r="H32" s="63"/>
      <c r="I32" s="6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63"/>
      <c r="E33" s="63"/>
      <c r="F33" s="63"/>
      <c r="G33" s="63"/>
      <c r="H33" s="63"/>
      <c r="I33" s="6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63"/>
      <c r="E34" s="63"/>
      <c r="F34" s="63"/>
      <c r="G34" s="63"/>
      <c r="H34" s="63"/>
      <c r="I34" s="6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63"/>
      <c r="E35" s="63"/>
      <c r="F35" s="63"/>
      <c r="G35" s="63"/>
      <c r="H35" s="63"/>
      <c r="I35" s="6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63"/>
      <c r="E36" s="63"/>
      <c r="F36" s="63"/>
      <c r="G36" s="63"/>
      <c r="H36" s="63"/>
      <c r="I36" s="6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63"/>
      <c r="E37" s="63"/>
      <c r="F37" s="63"/>
      <c r="G37" s="63"/>
      <c r="H37" s="63"/>
      <c r="I37" s="6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63"/>
      <c r="E38" s="63"/>
      <c r="F38" s="63"/>
      <c r="G38" s="63"/>
      <c r="H38" s="63"/>
      <c r="I38" s="6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63"/>
      <c r="E39" s="63"/>
      <c r="F39" s="63"/>
      <c r="G39" s="63"/>
      <c r="H39" s="63"/>
      <c r="I39" s="6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63"/>
      <c r="E40" s="63"/>
      <c r="F40" s="63"/>
      <c r="G40" s="63"/>
      <c r="H40" s="63"/>
      <c r="I40" s="6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63"/>
      <c r="E41" s="63"/>
      <c r="F41" s="63"/>
      <c r="G41" s="63"/>
      <c r="H41" s="63"/>
      <c r="I41" s="6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63"/>
      <c r="E42" s="63"/>
      <c r="F42" s="63"/>
      <c r="G42" s="63"/>
      <c r="H42" s="63"/>
      <c r="I42" s="6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63"/>
      <c r="E43" s="63"/>
      <c r="F43" s="63"/>
      <c r="G43" s="63"/>
      <c r="H43" s="63"/>
      <c r="I43" s="6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63"/>
      <c r="E44" s="63"/>
      <c r="F44" s="63"/>
      <c r="G44" s="63"/>
      <c r="H44" s="63"/>
      <c r="I44" s="6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63"/>
      <c r="E45" s="63"/>
      <c r="F45" s="63"/>
      <c r="G45" s="63"/>
      <c r="H45" s="63"/>
      <c r="I45" s="6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63"/>
      <c r="E46" s="63"/>
      <c r="F46" s="63"/>
      <c r="G46" s="63"/>
      <c r="H46" s="63"/>
      <c r="I46" s="6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63"/>
      <c r="E47" s="63"/>
      <c r="F47" s="63"/>
      <c r="G47" s="63"/>
      <c r="H47" s="63"/>
      <c r="I47" s="6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63"/>
      <c r="E48" s="63"/>
      <c r="F48" s="63"/>
      <c r="G48" s="63"/>
      <c r="H48" s="63"/>
      <c r="I48" s="6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63"/>
      <c r="E49" s="63"/>
      <c r="F49" s="63"/>
      <c r="G49" s="63"/>
      <c r="H49" s="63"/>
      <c r="I49" s="6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63"/>
      <c r="E50" s="63"/>
      <c r="F50" s="63"/>
      <c r="G50" s="63"/>
      <c r="H50" s="63"/>
      <c r="I50" s="6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63"/>
      <c r="E51" s="63"/>
      <c r="F51" s="63"/>
      <c r="G51" s="63"/>
      <c r="H51" s="63"/>
      <c r="I51" s="6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63"/>
      <c r="E52" s="63"/>
      <c r="F52" s="63"/>
      <c r="G52" s="63"/>
      <c r="H52" s="63"/>
      <c r="I52" s="6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64"/>
      <c r="E53" s="65"/>
      <c r="F53" s="65"/>
      <c r="G53" s="65"/>
      <c r="H53" s="65"/>
      <c r="I53" s="6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58"/>
      <c r="D54" s="58"/>
      <c r="E54" s="1"/>
      <c r="H54" s="67" t="s">
        <v>19</v>
      </c>
      <c r="I54" s="67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58"/>
      <c r="D55" s="58"/>
      <c r="E55" s="8"/>
      <c r="H55" s="62" t="s">
        <v>20</v>
      </c>
      <c r="I55" s="6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58"/>
      <c r="D56" s="58"/>
      <c r="E56" s="58"/>
      <c r="H56" s="62" t="s">
        <v>21</v>
      </c>
      <c r="I56" s="62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58"/>
      <c r="D57" s="58"/>
      <c r="E57" s="1"/>
      <c r="H57" s="59" t="s">
        <v>16</v>
      </c>
      <c r="I57" s="59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58"/>
      <c r="D58" s="58"/>
      <c r="E58" s="1"/>
      <c r="H58" s="59" t="s">
        <v>17</v>
      </c>
      <c r="I58" s="59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58"/>
      <c r="D59" s="58"/>
      <c r="E59" s="8"/>
    </row>
    <row r="60" spans="2:17">
      <c r="C60" s="1"/>
      <c r="D60" s="1"/>
      <c r="E60" s="8"/>
    </row>
    <row r="61" spans="2:17">
      <c r="J61" s="60"/>
      <c r="K61" s="60"/>
      <c r="L61" s="60"/>
      <c r="M61" s="60"/>
      <c r="N61" s="60"/>
      <c r="O61" s="60"/>
      <c r="P61" s="60"/>
    </row>
    <row r="62" spans="2:17">
      <c r="J62" s="61" t="s">
        <v>18</v>
      </c>
      <c r="K62" s="61"/>
      <c r="L62" s="61"/>
      <c r="M62" s="61"/>
      <c r="N62" s="61"/>
      <c r="O62" s="61"/>
      <c r="P62" s="6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PROB Y ESTAD</vt:lpstr>
      <vt:lpstr>CIENCIA E ING DE MAT</vt:lpstr>
      <vt:lpstr>MANEJO DE CUENCAS</vt:lpstr>
      <vt:lpstr>GESTION DE RESID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erasto del angel perez</cp:lastModifiedBy>
  <cp:lastPrinted>2023-03-21T15:13:53Z</cp:lastPrinted>
  <dcterms:created xsi:type="dcterms:W3CDTF">2023-03-14T19:16:59Z</dcterms:created>
  <dcterms:modified xsi:type="dcterms:W3CDTF">2024-03-08T19:06:25Z</dcterms:modified>
</cp:coreProperties>
</file>