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2024 ENERO\Reporte de calificaciones\FINAL reporte de calif\"/>
    </mc:Choice>
  </mc:AlternateContent>
  <xr:revisionPtr revIDLastSave="0" documentId="13_ncr:1_{6C9F834C-C42A-4867-9F14-9EC067E095EA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'3'!$A$1:$N$39</definedName>
    <definedName name="_xlnm.Print_Area" localSheetId="3">'4'!$A$1:$N$37</definedName>
    <definedName name="_xlnm.Print_Area" localSheetId="4">Final!$A$1:$N$37</definedName>
  </definedNames>
  <calcPr calcId="191029"/>
</workbook>
</file>

<file path=xl/calcChain.xml><?xml version="1.0" encoding="utf-8"?>
<calcChain xmlns="http://schemas.openxmlformats.org/spreadsheetml/2006/main">
  <c r="N18" i="25" l="1"/>
  <c r="N17" i="25"/>
  <c r="N16" i="25"/>
  <c r="N14" i="25"/>
  <c r="N15" i="25"/>
  <c r="E16" i="25"/>
  <c r="H28" i="24" l="1"/>
  <c r="N18" i="24"/>
  <c r="N17" i="24" l="1"/>
  <c r="N16" i="24"/>
  <c r="N15" i="24"/>
  <c r="N14" i="24"/>
  <c r="N19" i="23"/>
  <c r="N18" i="23"/>
  <c r="L18" i="23"/>
  <c r="H18" i="23"/>
  <c r="I18" i="23"/>
  <c r="J18" i="23" s="1"/>
  <c r="N16" i="23"/>
  <c r="N15" i="23"/>
  <c r="H15" i="23"/>
  <c r="I15" i="23"/>
  <c r="J15" i="23" s="1"/>
  <c r="L15" i="23"/>
  <c r="N20" i="23" l="1"/>
  <c r="N18" i="22"/>
  <c r="N17" i="22"/>
  <c r="N15" i="22"/>
  <c r="N14" i="22"/>
  <c r="N16" i="22"/>
  <c r="N19" i="10" l="1"/>
  <c r="N18" i="10"/>
  <c r="N14" i="10"/>
  <c r="N16" i="10"/>
  <c r="I17" i="10"/>
  <c r="I18" i="10"/>
  <c r="I19" i="10"/>
  <c r="L19" i="10"/>
  <c r="N28" i="24" l="1"/>
  <c r="N30" i="23"/>
  <c r="I14" i="10"/>
  <c r="L14" i="10"/>
  <c r="I15" i="10"/>
  <c r="L15" i="10"/>
  <c r="I16" i="10"/>
  <c r="L16" i="10"/>
  <c r="L17" i="10"/>
  <c r="L18" i="10"/>
  <c r="L18" i="22"/>
  <c r="I18" i="22"/>
  <c r="L17" i="22"/>
  <c r="I17" i="22"/>
  <c r="L16" i="22"/>
  <c r="I16" i="22"/>
  <c r="L15" i="22"/>
  <c r="I15" i="22"/>
  <c r="L14" i="22"/>
  <c r="I14" i="22"/>
  <c r="G37" i="25"/>
  <c r="N28" i="25"/>
  <c r="M28" i="25"/>
  <c r="K28" i="25"/>
  <c r="G28" i="25"/>
  <c r="F28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I16" i="25"/>
  <c r="J16" i="25" s="1"/>
  <c r="D16" i="25"/>
  <c r="C16" i="25"/>
  <c r="A16" i="25"/>
  <c r="E15" i="25"/>
  <c r="I15" i="25" s="1"/>
  <c r="J15" i="25" s="1"/>
  <c r="D15" i="25"/>
  <c r="C15" i="25"/>
  <c r="A15" i="25"/>
  <c r="L14" i="25"/>
  <c r="I14" i="25"/>
  <c r="J14" i="25" s="1"/>
  <c r="H14" i="25"/>
  <c r="D14" i="25"/>
  <c r="C14" i="25"/>
  <c r="A14" i="25"/>
  <c r="B10" i="25"/>
  <c r="B37" i="25" s="1"/>
  <c r="L8" i="25"/>
  <c r="H8" i="25"/>
  <c r="E8" i="25"/>
  <c r="G37" i="24"/>
  <c r="M28" i="24"/>
  <c r="K28" i="24"/>
  <c r="G28" i="24"/>
  <c r="F28" i="24"/>
  <c r="H18" i="24"/>
  <c r="L17" i="24"/>
  <c r="L16" i="24"/>
  <c r="L15" i="24"/>
  <c r="B10" i="24"/>
  <c r="B37" i="24" s="1"/>
  <c r="L8" i="24"/>
  <c r="H8" i="24"/>
  <c r="E8" i="24"/>
  <c r="G39" i="23"/>
  <c r="M30" i="23"/>
  <c r="K30" i="23"/>
  <c r="G30" i="23"/>
  <c r="F30" i="23"/>
  <c r="I20" i="23"/>
  <c r="J20" i="23" s="1"/>
  <c r="L20" i="23"/>
  <c r="L19" i="23"/>
  <c r="L17" i="23"/>
  <c r="L16" i="23"/>
  <c r="L14" i="23"/>
  <c r="B10" i="23"/>
  <c r="B39" i="23" s="1"/>
  <c r="L8" i="23"/>
  <c r="H8" i="23"/>
  <c r="E8" i="23"/>
  <c r="E6" i="23"/>
  <c r="G37" i="22"/>
  <c r="N28" i="22"/>
  <c r="M28" i="22"/>
  <c r="K28" i="22"/>
  <c r="G28" i="22"/>
  <c r="F28" i="22"/>
  <c r="E28" i="22"/>
  <c r="B10" i="22"/>
  <c r="B37" i="22" s="1"/>
  <c r="L8" i="22"/>
  <c r="H8" i="22"/>
  <c r="E8" i="22"/>
  <c r="E6" i="22"/>
  <c r="B37" i="10"/>
  <c r="M28" i="10"/>
  <c r="K28" i="10"/>
  <c r="F28" i="10"/>
  <c r="E28" i="10"/>
  <c r="I28" i="22" l="1"/>
  <c r="L28" i="10"/>
  <c r="I14" i="23"/>
  <c r="J14" i="23" s="1"/>
  <c r="H14" i="23"/>
  <c r="H17" i="23"/>
  <c r="I17" i="23"/>
  <c r="J17" i="23" s="1"/>
  <c r="H15" i="24"/>
  <c r="I15" i="24"/>
  <c r="J15" i="24" s="1"/>
  <c r="H17" i="24"/>
  <c r="E28" i="24"/>
  <c r="I17" i="24"/>
  <c r="J17" i="24" s="1"/>
  <c r="H20" i="23"/>
  <c r="H19" i="23"/>
  <c r="E30" i="23"/>
  <c r="I30" i="23" s="1"/>
  <c r="J30" i="23" s="1"/>
  <c r="H14" i="24"/>
  <c r="I18" i="24"/>
  <c r="J18" i="24" s="1"/>
  <c r="I16" i="23"/>
  <c r="J16" i="23" s="1"/>
  <c r="I19" i="23"/>
  <c r="J19" i="23" s="1"/>
  <c r="I14" i="24"/>
  <c r="J14" i="24" s="1"/>
  <c r="I16" i="24"/>
  <c r="J16" i="24" s="1"/>
  <c r="H16" i="23"/>
  <c r="H16" i="24"/>
  <c r="L28" i="22"/>
  <c r="N28" i="10"/>
  <c r="I28" i="10"/>
  <c r="L14" i="24"/>
  <c r="L18" i="24"/>
  <c r="H15" i="25"/>
  <c r="H16" i="25"/>
  <c r="H17" i="25"/>
  <c r="H18" i="25"/>
  <c r="E28" i="25"/>
  <c r="L15" i="25"/>
  <c r="L16" i="25"/>
  <c r="L17" i="25"/>
  <c r="L18" i="25"/>
  <c r="I28" i="24" l="1"/>
  <c r="J28" i="24" s="1"/>
  <c r="L28" i="24"/>
  <c r="H30" i="23"/>
  <c r="L30" i="23"/>
  <c r="H28" i="25"/>
  <c r="I28" i="25"/>
  <c r="J28" i="25" s="1"/>
  <c r="L28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tc={4878C29F-3CB2-466A-8A67-2FD52CC30540}</author>
  </authors>
  <commentList>
    <comment ref="B8" authorId="0" shapeId="0" xr:uid="{00000000-0006-0000-00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14" authorId="1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H19" authorId="1" shapeId="0" xr:uid="{00000000-0006-0000-0000-000003000000}">
      <text>
        <r>
          <rPr>
            <sz val="11"/>
            <color rgb="FF000000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tc={4878C29F-3CB2-466A-8A67-2FD52CC30540}</author>
  </authors>
  <commentList>
    <comment ref="E8" authorId="0" shapeId="0" xr:uid="{00000000-0006-0000-01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14" authorId="1" shapeId="0" xr:uid="{00000000-0006-0000-0100-000004000000}">
      <text>
        <r>
          <rPr>
            <sz val="11"/>
            <color rgb="FF000000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<sst xmlns="http://schemas.openxmlformats.org/spreadsheetml/2006/main" count="259" uniqueCount="48">
  <si>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</si>
  <si>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</si>
  <si>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</si>
  <si>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</si>
  <si>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</si>
  <si>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</si>
  <si>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1°</t>
  </si>
  <si>
    <t>Grupos Atendidos:</t>
  </si>
  <si>
    <t>Asig. dif.</t>
  </si>
  <si>
    <t>Periodo Escolar:</t>
  </si>
  <si>
    <t>PROFESOR (A):</t>
  </si>
  <si>
    <t>MTI. ANGELINA MÁRQUEZ JIMÉNEZ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</si>
  <si>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</si>
  <si>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</si>
  <si>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</si>
  <si>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</si>
  <si>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</si>
  <si>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</si>
  <si>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</si>
  <si>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</si>
  <si>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</si>
  <si>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</si>
  <si>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</si>
  <si>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</si>
  <si>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</si>
  <si>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</si>
  <si>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</si>
  <si>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ISIC</t>
  </si>
  <si>
    <t>S/E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</si>
  <si>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</si>
  <si>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</si>
  <si>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</si>
  <si>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</si>
  <si>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</si>
  <si>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ISC. DIEGO DE JESÚS VELAZQUEZ LUCHO</t>
  </si>
  <si>
    <t>Final</t>
  </si>
  <si>
    <t>II</t>
  </si>
  <si>
    <t>FEBRERO - JUNIO 2024</t>
  </si>
  <si>
    <t>TOPICOS AVANZADOS DE PROGRAMACION</t>
  </si>
  <si>
    <t>404A</t>
  </si>
  <si>
    <t>TALLER DE SISTEMAS OPERATIVOS</t>
  </si>
  <si>
    <t>404B</t>
  </si>
  <si>
    <t>804 AP</t>
  </si>
  <si>
    <t>COMPUTACIÓN EN LA NUBE</t>
  </si>
  <si>
    <t>III</t>
  </si>
  <si>
    <t>IV</t>
  </si>
  <si>
    <t>V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</si>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</sst>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>
    <font>
      <sz val="11"/>
      <color theme="1"/>
      <name val="Calibri"/>
      <charset val="134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9"/>
      <name val="Tahoma"/>
      <family val="2"/>
    </font>
    <font>
      <b/>
      <sz val="9"/>
      <name val="Tahoma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64" fontId="1" fillId="2" borderId="7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3" fillId="0" borderId="0" xfId="0" applyFont="1"/>
    <xf numFmtId="9" fontId="1" fillId="0" borderId="9" xfId="1" applyFont="1" applyBorder="1" applyAlignment="1">
      <alignment horizontal="center" vertical="center" wrapText="1"/>
    </xf>
    <xf numFmtId="9" fontId="1" fillId="2" borderId="10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9" fontId="5" fillId="0" borderId="5" xfId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9" fontId="5" fillId="0" borderId="15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left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9" fontId="11" fillId="0" borderId="16" xfId="0" applyNumberFormat="1" applyFont="1" applyFill="1" applyBorder="1" applyAlignment="1" applyProtection="1">
      <alignment horizontal="center" vertical="center" wrapText="1"/>
    </xf>
    <xf numFmtId="9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9" fontId="5" fillId="0" borderId="16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/>
    <xf numFmtId="0" fontId="1" fillId="0" borderId="1" xfId="0" applyFont="1" applyBorder="1" applyAlignment="1"/>
    <xf numFmtId="0" fontId="1" fillId="0" borderId="16" xfId="0" applyFont="1" applyBorder="1" applyAlignment="1">
      <alignment horizontal="center" vertical="center" wrapText="1"/>
    </xf>
    <xf numFmtId="9" fontId="1" fillId="0" borderId="16" xfId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0" fillId="0" borderId="0" xfId="0" applyFont="1" applyAlignment="1"/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1" fillId="0" borderId="11" xfId="0" applyFont="1" applyBorder="1" applyAlignment="1">
      <alignment horizontal="center"/>
    </xf>
    <xf numFmtId="0" fontId="6" fillId="0" borderId="11" xfId="0" applyFont="1" applyBorder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8260" y="55880"/>
          <a:ext cx="1323975" cy="7042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3345" y="33020"/>
          <a:ext cx="1323975" cy="704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3345" y="66675"/>
          <a:ext cx="1323975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1915" y="44450"/>
          <a:ext cx="1323975" cy="7042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1915" y="22225"/>
          <a:ext cx="1323975" cy="704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opLeftCell="A3" zoomScale="108" zoomScaleNormal="108" workbookViewId="0">
      <selection activeCell="E14" sqref="E14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6.42578125" style="2" customWidth="1"/>
    <col min="4" max="4" width="21.8554687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57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55" t="s">
        <v>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 ht="15">
      <c r="A6" s="58" t="s">
        <v>3</v>
      </c>
      <c r="B6" s="58"/>
      <c r="C6" s="58"/>
      <c r="D6" s="58"/>
      <c r="E6" s="59" t="s">
        <v>4</v>
      </c>
      <c r="F6" s="54"/>
      <c r="G6" s="54"/>
      <c r="H6" s="54"/>
      <c r="I6" s="54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>
      <c r="A8" s="4" t="s">
        <v>5</v>
      </c>
      <c r="B8" s="51" t="s">
        <v>6</v>
      </c>
      <c r="C8" s="51"/>
      <c r="D8" s="6" t="s">
        <v>7</v>
      </c>
      <c r="E8" s="15">
        <v>5</v>
      </c>
      <c r="G8" s="4" t="s">
        <v>8</v>
      </c>
      <c r="H8" s="15">
        <v>3</v>
      </c>
      <c r="I8" s="52" t="s">
        <v>9</v>
      </c>
      <c r="J8" s="52"/>
      <c r="K8" s="52"/>
      <c r="L8" s="34" t="s">
        <v>37</v>
      </c>
      <c r="M8" s="33"/>
    </row>
    <row r="10" spans="1:14" ht="15">
      <c r="A10" s="4" t="s">
        <v>10</v>
      </c>
      <c r="B10" s="53" t="s">
        <v>11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45" t="s">
        <v>12</v>
      </c>
      <c r="B12" s="47" t="s">
        <v>13</v>
      </c>
      <c r="C12" s="47" t="s">
        <v>14</v>
      </c>
      <c r="D12" s="37" t="s">
        <v>15</v>
      </c>
      <c r="E12" s="37" t="s">
        <v>16</v>
      </c>
      <c r="F12" s="37" t="s">
        <v>17</v>
      </c>
      <c r="G12" s="37"/>
      <c r="H12" s="37" t="s">
        <v>18</v>
      </c>
      <c r="I12" s="37" t="s">
        <v>19</v>
      </c>
      <c r="J12" s="37" t="s">
        <v>20</v>
      </c>
      <c r="K12" s="37" t="s">
        <v>21</v>
      </c>
      <c r="L12" s="37" t="s">
        <v>22</v>
      </c>
      <c r="M12" s="37" t="s">
        <v>23</v>
      </c>
      <c r="N12" s="39" t="s">
        <v>24</v>
      </c>
    </row>
    <row r="13" spans="1:14">
      <c r="A13" s="46"/>
      <c r="B13" s="48"/>
      <c r="C13" s="48"/>
      <c r="D13" s="38"/>
      <c r="E13" s="38"/>
      <c r="F13" s="8" t="s">
        <v>25</v>
      </c>
      <c r="G13" s="8" t="s">
        <v>26</v>
      </c>
      <c r="H13" s="38"/>
      <c r="I13" s="38"/>
      <c r="J13" s="38"/>
      <c r="K13" s="38"/>
      <c r="L13" s="38"/>
      <c r="M13" s="38"/>
      <c r="N13" s="40"/>
    </row>
    <row r="14" spans="1:14" s="1" customFormat="1" ht="17.45" customHeight="1">
      <c r="A14" s="26" t="s">
        <v>40</v>
      </c>
      <c r="B14" s="27" t="s">
        <v>24</v>
      </c>
      <c r="C14" s="27" t="s">
        <v>39</v>
      </c>
      <c r="D14" s="27" t="s">
        <v>27</v>
      </c>
      <c r="E14" s="27">
        <v>33</v>
      </c>
      <c r="F14" s="27">
        <v>32</v>
      </c>
      <c r="G14" s="28"/>
      <c r="H14" s="29"/>
      <c r="I14" s="28">
        <f>(E14-SUM(F14:G14))-K14</f>
        <v>1</v>
      </c>
      <c r="J14" s="29"/>
      <c r="K14" s="28">
        <v>0</v>
      </c>
      <c r="L14" s="29">
        <f t="shared" ref="L14:L19" si="0">K14/E14</f>
        <v>0</v>
      </c>
      <c r="M14" s="27">
        <v>86</v>
      </c>
      <c r="N14" s="30">
        <f>17/33</f>
        <v>0.51515151515151514</v>
      </c>
    </row>
    <row r="15" spans="1:14" s="1" customFormat="1" ht="25.5">
      <c r="A15" s="26" t="s">
        <v>38</v>
      </c>
      <c r="B15" s="27" t="s">
        <v>28</v>
      </c>
      <c r="C15" s="27" t="s">
        <v>39</v>
      </c>
      <c r="D15" s="27" t="s">
        <v>27</v>
      </c>
      <c r="E15" s="27">
        <v>27</v>
      </c>
      <c r="F15" s="27">
        <v>0</v>
      </c>
      <c r="G15" s="28"/>
      <c r="H15" s="29"/>
      <c r="I15" s="28">
        <f>(E15-SUM(F15:G15))-K15</f>
        <v>27</v>
      </c>
      <c r="J15" s="29"/>
      <c r="K15" s="28">
        <v>0</v>
      </c>
      <c r="L15" s="29">
        <f t="shared" si="0"/>
        <v>0</v>
      </c>
      <c r="M15" s="27">
        <v>0</v>
      </c>
      <c r="N15" s="30">
        <v>0</v>
      </c>
    </row>
    <row r="16" spans="1:14" s="1" customFormat="1" ht="18.600000000000001" customHeight="1">
      <c r="A16" s="26" t="s">
        <v>40</v>
      </c>
      <c r="B16" s="27" t="s">
        <v>24</v>
      </c>
      <c r="C16" s="27" t="s">
        <v>41</v>
      </c>
      <c r="D16" s="27" t="s">
        <v>27</v>
      </c>
      <c r="E16" s="27">
        <v>27</v>
      </c>
      <c r="F16" s="27">
        <v>22</v>
      </c>
      <c r="G16" s="28"/>
      <c r="H16" s="29"/>
      <c r="I16" s="28">
        <f>(E16-SUM(F16:G16))-K16</f>
        <v>5</v>
      </c>
      <c r="J16" s="29"/>
      <c r="K16" s="28">
        <v>0</v>
      </c>
      <c r="L16" s="29">
        <f t="shared" si="0"/>
        <v>0</v>
      </c>
      <c r="M16" s="31">
        <v>66</v>
      </c>
      <c r="N16" s="30">
        <f>22/27</f>
        <v>0.81481481481481477</v>
      </c>
    </row>
    <row r="17" spans="1:14" s="1" customFormat="1" ht="25.5">
      <c r="A17" s="26" t="s">
        <v>38</v>
      </c>
      <c r="B17" s="27" t="s">
        <v>28</v>
      </c>
      <c r="C17" s="27" t="s">
        <v>41</v>
      </c>
      <c r="D17" s="27" t="s">
        <v>27</v>
      </c>
      <c r="E17" s="27">
        <v>16</v>
      </c>
      <c r="F17" s="27">
        <v>0</v>
      </c>
      <c r="G17" s="28"/>
      <c r="H17" s="29"/>
      <c r="I17" s="28">
        <f t="shared" ref="I17:I19" si="1">(E17-SUM(F17:G17))-K17</f>
        <v>16</v>
      </c>
      <c r="J17" s="29"/>
      <c r="K17" s="28">
        <v>0</v>
      </c>
      <c r="L17" s="29">
        <f t="shared" si="0"/>
        <v>0</v>
      </c>
      <c r="M17" s="31">
        <v>0</v>
      </c>
      <c r="N17" s="30">
        <v>0</v>
      </c>
    </row>
    <row r="18" spans="1:14" s="1" customFormat="1" ht="25.5">
      <c r="A18" s="26" t="s">
        <v>43</v>
      </c>
      <c r="B18" s="27" t="s">
        <v>24</v>
      </c>
      <c r="C18" s="27" t="s">
        <v>42</v>
      </c>
      <c r="D18" s="27" t="s">
        <v>27</v>
      </c>
      <c r="E18" s="27">
        <v>12</v>
      </c>
      <c r="F18" s="27">
        <v>12</v>
      </c>
      <c r="G18" s="28"/>
      <c r="H18" s="32"/>
      <c r="I18" s="28">
        <f t="shared" si="1"/>
        <v>0</v>
      </c>
      <c r="J18" s="29"/>
      <c r="K18" s="28">
        <v>0</v>
      </c>
      <c r="L18" s="29">
        <f t="shared" si="0"/>
        <v>0</v>
      </c>
      <c r="M18" s="27">
        <v>92</v>
      </c>
      <c r="N18" s="30">
        <f>7/12</f>
        <v>0.58333333333333337</v>
      </c>
    </row>
    <row r="19" spans="1:14" s="1" customFormat="1" ht="25.5">
      <c r="A19" s="26" t="s">
        <v>43</v>
      </c>
      <c r="B19" s="27" t="s">
        <v>36</v>
      </c>
      <c r="C19" s="27" t="s">
        <v>42</v>
      </c>
      <c r="D19" s="27" t="s">
        <v>27</v>
      </c>
      <c r="E19" s="21">
        <v>12</v>
      </c>
      <c r="F19" s="21">
        <v>10</v>
      </c>
      <c r="G19" s="9"/>
      <c r="H19" s="32"/>
      <c r="I19" s="28">
        <f t="shared" si="1"/>
        <v>2</v>
      </c>
      <c r="J19" s="29"/>
      <c r="K19" s="28">
        <v>0</v>
      </c>
      <c r="L19" s="29">
        <f t="shared" si="0"/>
        <v>0</v>
      </c>
      <c r="M19" s="27">
        <v>73</v>
      </c>
      <c r="N19" s="30">
        <f>10/12</f>
        <v>0.83333333333333337</v>
      </c>
    </row>
    <row r="20" spans="1:14" s="1" customFormat="1">
      <c r="A20" s="23"/>
      <c r="B20" s="9"/>
      <c r="C20" s="9"/>
      <c r="D20" s="9"/>
      <c r="E20" s="9"/>
      <c r="F20" s="9"/>
      <c r="G20" s="9"/>
      <c r="H20" s="10"/>
      <c r="I20" s="20"/>
      <c r="J20" s="10"/>
      <c r="K20" s="9"/>
      <c r="L20" s="10"/>
      <c r="M20" s="9"/>
      <c r="N20" s="18"/>
    </row>
    <row r="21" spans="1:14" s="1" customFormat="1">
      <c r="A21" s="23"/>
      <c r="B21" s="9"/>
      <c r="C21" s="9"/>
      <c r="D21" s="9"/>
      <c r="E21" s="9"/>
      <c r="F21" s="9"/>
      <c r="G21" s="9"/>
      <c r="H21" s="10"/>
      <c r="I21" s="20"/>
      <c r="J21" s="10"/>
      <c r="K21" s="9"/>
      <c r="L21" s="10"/>
      <c r="M21" s="9"/>
      <c r="N21" s="18"/>
    </row>
    <row r="22" spans="1:14" s="1" customFormat="1">
      <c r="A22" s="23"/>
      <c r="B22" s="9"/>
      <c r="C22" s="9"/>
      <c r="D22" s="9"/>
      <c r="E22" s="9"/>
      <c r="F22" s="9"/>
      <c r="G22" s="9"/>
      <c r="H22" s="10"/>
      <c r="I22" s="20"/>
      <c r="J22" s="10"/>
      <c r="K22" s="9"/>
      <c r="L22" s="10"/>
      <c r="M22" s="9"/>
      <c r="N22" s="18"/>
    </row>
    <row r="23" spans="1:14" s="1" customFormat="1">
      <c r="A23" s="23"/>
      <c r="B23" s="9"/>
      <c r="C23" s="9"/>
      <c r="D23" s="9"/>
      <c r="E23" s="9"/>
      <c r="F23" s="9"/>
      <c r="G23" s="9"/>
      <c r="H23" s="10"/>
      <c r="I23" s="20"/>
      <c r="J23" s="10"/>
      <c r="K23" s="9"/>
      <c r="L23" s="10"/>
      <c r="M23" s="9"/>
      <c r="N23" s="18"/>
    </row>
    <row r="24" spans="1:14" s="1" customFormat="1">
      <c r="A24" s="23"/>
      <c r="B24" s="9"/>
      <c r="C24" s="9"/>
      <c r="D24" s="9"/>
      <c r="E24" s="9"/>
      <c r="F24" s="9"/>
      <c r="G24" s="9"/>
      <c r="H24" s="10"/>
      <c r="I24" s="20"/>
      <c r="J24" s="10"/>
      <c r="K24" s="9"/>
      <c r="L24" s="10"/>
      <c r="M24" s="9"/>
      <c r="N24" s="18"/>
    </row>
    <row r="25" spans="1:14" s="1" customFormat="1">
      <c r="A25" s="23"/>
      <c r="B25" s="9"/>
      <c r="C25" s="9"/>
      <c r="D25" s="9"/>
      <c r="E25" s="9"/>
      <c r="F25" s="9"/>
      <c r="G25" s="9"/>
      <c r="H25" s="10"/>
      <c r="I25" s="20"/>
      <c r="J25" s="10"/>
      <c r="K25" s="9"/>
      <c r="L25" s="10"/>
      <c r="M25" s="9"/>
      <c r="N25" s="18"/>
    </row>
    <row r="26" spans="1:14" s="1" customFormat="1">
      <c r="A26" s="23"/>
      <c r="B26" s="9"/>
      <c r="C26" s="9"/>
      <c r="D26" s="9"/>
      <c r="E26" s="9"/>
      <c r="F26" s="9"/>
      <c r="G26" s="9"/>
      <c r="H26" s="10"/>
      <c r="I26" s="20"/>
      <c r="J26" s="10"/>
      <c r="K26" s="9"/>
      <c r="L26" s="10"/>
      <c r="M26" s="9"/>
      <c r="N26" s="18"/>
    </row>
    <row r="27" spans="1:14" s="1" customFormat="1" ht="16.5" customHeight="1">
      <c r="A27" s="23"/>
      <c r="B27" s="9"/>
      <c r="C27" s="9"/>
      <c r="D27" s="9"/>
      <c r="E27" s="9"/>
      <c r="F27" s="9"/>
      <c r="G27" s="9"/>
      <c r="H27" s="10"/>
      <c r="I27" s="20"/>
      <c r="J27" s="10"/>
      <c r="K27" s="9"/>
      <c r="L27" s="10"/>
      <c r="M27" s="9"/>
      <c r="N27" s="18"/>
    </row>
    <row r="28" spans="1:14" ht="13.5" thickBot="1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127</v>
      </c>
      <c r="F28" s="12">
        <f>SUM(F14:F27)</f>
        <v>76</v>
      </c>
      <c r="G28" s="12">
        <v>0</v>
      </c>
      <c r="H28" s="13"/>
      <c r="I28" s="12">
        <f t="shared" ref="I28" si="2">(E28-SUM(F28:G28))-K28</f>
        <v>51</v>
      </c>
      <c r="J28" s="13"/>
      <c r="K28" s="12">
        <f>SUM(K14:K27)</f>
        <v>0</v>
      </c>
      <c r="L28" s="13">
        <f t="shared" ref="L28" si="3">K28/E28</f>
        <v>0</v>
      </c>
      <c r="M28" s="12">
        <f>AVERAGE(M14:M27)</f>
        <v>52.833333333333336</v>
      </c>
      <c r="N28" s="19">
        <f>AVERAGE(N14:N27)</f>
        <v>0.45777216610549948</v>
      </c>
    </row>
    <row r="30" spans="1:14" ht="120" customHeight="1">
      <c r="A30" s="49" t="s">
        <v>31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</row>
    <row r="32" spans="1:14">
      <c r="A32" s="14"/>
    </row>
    <row r="33" spans="1:10">
      <c r="B33" s="50" t="s">
        <v>32</v>
      </c>
      <c r="C33" s="50"/>
      <c r="D33" s="50"/>
      <c r="G33" s="55" t="s">
        <v>33</v>
      </c>
      <c r="H33" s="55"/>
      <c r="I33" s="55"/>
      <c r="J33" s="55"/>
    </row>
    <row r="34" spans="1:10" ht="32.1" customHeight="1">
      <c r="B34" s="56"/>
      <c r="C34" s="56"/>
      <c r="D34" s="56"/>
      <c r="G34" s="51"/>
      <c r="H34" s="51"/>
      <c r="I34" s="51"/>
      <c r="J34" s="51"/>
    </row>
    <row r="35" spans="1:10" hidden="1">
      <c r="A35" s="41" t="e">
        <v>#REF!</v>
      </c>
      <c r="B35" s="41"/>
      <c r="C35" s="7"/>
      <c r="E35" s="41"/>
      <c r="F35" s="41"/>
      <c r="G35" s="41"/>
      <c r="H35" s="41"/>
    </row>
    <row r="36" spans="1:10" hidden="1"/>
    <row r="37" spans="1:10" ht="45" customHeight="1">
      <c r="B37" s="42" t="str">
        <f>B10</f>
        <v>MTI. ANGELINA MÁRQUEZ JIMÉNEZ</v>
      </c>
      <c r="C37" s="42"/>
      <c r="D37" s="42"/>
      <c r="E37" s="16"/>
      <c r="F37" s="16"/>
      <c r="G37" s="43" t="s">
        <v>34</v>
      </c>
      <c r="H37" s="44"/>
      <c r="I37" s="44"/>
      <c r="J37" s="44"/>
    </row>
  </sheetData>
  <mergeCells count="30">
    <mergeCell ref="B1:N1"/>
    <mergeCell ref="A3:N3"/>
    <mergeCell ref="A5:N5"/>
    <mergeCell ref="A6:D6"/>
    <mergeCell ref="E6:I6"/>
    <mergeCell ref="G34:J34"/>
    <mergeCell ref="B8:C8"/>
    <mergeCell ref="I8:K8"/>
    <mergeCell ref="B10:L10"/>
    <mergeCell ref="F12:G12"/>
    <mergeCell ref="K12:K13"/>
    <mergeCell ref="L12:L13"/>
    <mergeCell ref="G33:J33"/>
    <mergeCell ref="B34:D34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</mergeCells>
  <pageMargins left="0.70866141732283505" right="0.70866141732283505" top="0.74803149606299202" bottom="1.0629921259842501" header="0.31496062992126" footer="0.31496062992126"/>
  <pageSetup scale="65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"/>
  <sheetViews>
    <sheetView topLeftCell="A7" zoomScale="95" zoomScaleNormal="95" workbookViewId="0">
      <selection activeCell="M10" sqref="M10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5.5703125" style="2" customWidth="1"/>
    <col min="4" max="4" width="21.8554687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57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55" t="s">
        <v>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>
      <c r="A6" s="58" t="s">
        <v>3</v>
      </c>
      <c r="B6" s="58"/>
      <c r="C6" s="58"/>
      <c r="D6" s="58"/>
      <c r="E6" s="60" t="str">
        <f>'1'!E6:I6</f>
        <v xml:space="preserve">EN SISTEMAS COMPUTACIONALES </v>
      </c>
      <c r="F6" s="60"/>
      <c r="G6" s="60"/>
      <c r="H6" s="60"/>
      <c r="I6" s="17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5">
      <c r="A8" s="4" t="s">
        <v>5</v>
      </c>
      <c r="B8" s="51">
        <v>2</v>
      </c>
      <c r="C8" s="51"/>
      <c r="D8" s="6" t="s">
        <v>7</v>
      </c>
      <c r="E8" s="5">
        <f>'1'!E8</f>
        <v>5</v>
      </c>
      <c r="F8"/>
      <c r="G8" s="4" t="s">
        <v>8</v>
      </c>
      <c r="H8" s="5">
        <f>'1'!H8</f>
        <v>3</v>
      </c>
      <c r="I8" s="52" t="s">
        <v>9</v>
      </c>
      <c r="J8" s="52"/>
      <c r="K8" s="52"/>
      <c r="L8" s="51" t="str">
        <f>'1'!L8</f>
        <v>FEBRERO - JUNIO 2024</v>
      </c>
      <c r="M8" s="51"/>
      <c r="N8" s="51"/>
    </row>
    <row r="10" spans="1:14">
      <c r="A10" s="4" t="s">
        <v>10</v>
      </c>
      <c r="B10" s="51" t="str">
        <f>'1'!B10</f>
        <v>MTI. ANGELINA MÁRQUEZ JIMÉNEZ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45" t="s">
        <v>12</v>
      </c>
      <c r="B12" s="47" t="s">
        <v>13</v>
      </c>
      <c r="C12" s="47" t="s">
        <v>14</v>
      </c>
      <c r="D12" s="37" t="s">
        <v>15</v>
      </c>
      <c r="E12" s="37" t="s">
        <v>16</v>
      </c>
      <c r="F12" s="37" t="s">
        <v>17</v>
      </c>
      <c r="G12" s="37"/>
      <c r="H12" s="37" t="s">
        <v>18</v>
      </c>
      <c r="I12" s="37" t="s">
        <v>19</v>
      </c>
      <c r="J12" s="37" t="s">
        <v>20</v>
      </c>
      <c r="K12" s="37" t="s">
        <v>21</v>
      </c>
      <c r="L12" s="37" t="s">
        <v>22</v>
      </c>
      <c r="M12" s="37" t="s">
        <v>23</v>
      </c>
      <c r="N12" s="39" t="s">
        <v>24</v>
      </c>
    </row>
    <row r="13" spans="1:14">
      <c r="A13" s="46"/>
      <c r="B13" s="48"/>
      <c r="C13" s="48"/>
      <c r="D13" s="38"/>
      <c r="E13" s="38"/>
      <c r="F13" s="8" t="s">
        <v>25</v>
      </c>
      <c r="G13" s="8" t="s">
        <v>26</v>
      </c>
      <c r="H13" s="38"/>
      <c r="I13" s="38"/>
      <c r="J13" s="38"/>
      <c r="K13" s="38"/>
      <c r="L13" s="38"/>
      <c r="M13" s="38"/>
      <c r="N13" s="40"/>
    </row>
    <row r="14" spans="1:14" s="1" customFormat="1">
      <c r="A14" s="26" t="s">
        <v>40</v>
      </c>
      <c r="B14" s="27" t="s">
        <v>36</v>
      </c>
      <c r="C14" s="27" t="s">
        <v>39</v>
      </c>
      <c r="D14" s="27" t="s">
        <v>27</v>
      </c>
      <c r="E14" s="27">
        <v>33</v>
      </c>
      <c r="F14" s="21">
        <v>26</v>
      </c>
      <c r="G14" s="9"/>
      <c r="H14" s="10"/>
      <c r="I14" s="9">
        <f t="shared" ref="I14:I18" si="0">(E14-SUM(F14:G14))-K14</f>
        <v>7</v>
      </c>
      <c r="J14" s="10"/>
      <c r="K14" s="9">
        <v>0</v>
      </c>
      <c r="L14" s="10">
        <f t="shared" ref="L14:L18" si="1">K14/E14</f>
        <v>0</v>
      </c>
      <c r="M14" s="21">
        <v>67</v>
      </c>
      <c r="N14" s="24">
        <f>26/33</f>
        <v>0.78787878787878785</v>
      </c>
    </row>
    <row r="15" spans="1:14" s="1" customFormat="1" ht="25.5">
      <c r="A15" s="26" t="s">
        <v>38</v>
      </c>
      <c r="B15" s="27" t="s">
        <v>24</v>
      </c>
      <c r="C15" s="27" t="s">
        <v>39</v>
      </c>
      <c r="D15" s="27" t="s">
        <v>27</v>
      </c>
      <c r="E15" s="27">
        <v>27</v>
      </c>
      <c r="F15" s="21">
        <v>23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21">
        <v>79</v>
      </c>
      <c r="N15" s="24">
        <f>17/27</f>
        <v>0.62962962962962965</v>
      </c>
    </row>
    <row r="16" spans="1:14" s="1" customFormat="1">
      <c r="A16" s="26" t="s">
        <v>40</v>
      </c>
      <c r="B16" s="27" t="s">
        <v>36</v>
      </c>
      <c r="C16" s="27" t="s">
        <v>41</v>
      </c>
      <c r="D16" s="27" t="s">
        <v>27</v>
      </c>
      <c r="E16" s="27">
        <v>27</v>
      </c>
      <c r="F16" s="21">
        <v>19</v>
      </c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25">
        <v>59</v>
      </c>
      <c r="N16" s="24">
        <f>19/27</f>
        <v>0.70370370370370372</v>
      </c>
    </row>
    <row r="17" spans="1:14" s="1" customFormat="1" ht="25.5">
      <c r="A17" s="26" t="s">
        <v>38</v>
      </c>
      <c r="B17" s="27" t="s">
        <v>24</v>
      </c>
      <c r="C17" s="27" t="s">
        <v>41</v>
      </c>
      <c r="D17" s="27" t="s">
        <v>27</v>
      </c>
      <c r="E17" s="27">
        <v>16</v>
      </c>
      <c r="F17" s="21">
        <v>16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25">
        <v>74</v>
      </c>
      <c r="N17" s="24">
        <f>8/16</f>
        <v>0.5</v>
      </c>
    </row>
    <row r="18" spans="1:14" s="1" customFormat="1" ht="25.5">
      <c r="A18" s="26" t="s">
        <v>43</v>
      </c>
      <c r="B18" s="27" t="s">
        <v>44</v>
      </c>
      <c r="C18" s="27" t="s">
        <v>42</v>
      </c>
      <c r="D18" s="27" t="s">
        <v>27</v>
      </c>
      <c r="E18" s="27">
        <v>12</v>
      </c>
      <c r="F18" s="21">
        <v>11</v>
      </c>
      <c r="G18" s="9"/>
      <c r="H18" s="22"/>
      <c r="I18" s="20">
        <f t="shared" si="0"/>
        <v>1</v>
      </c>
      <c r="J18" s="10"/>
      <c r="K18" s="9">
        <v>0</v>
      </c>
      <c r="L18" s="10">
        <f t="shared" si="1"/>
        <v>0</v>
      </c>
      <c r="M18" s="21">
        <v>85</v>
      </c>
      <c r="N18" s="24">
        <f>8/12</f>
        <v>0.66666666666666663</v>
      </c>
    </row>
    <row r="19" spans="1:14" s="1" customFormat="1">
      <c r="A19" s="9"/>
      <c r="B19" s="9"/>
      <c r="C19" s="9"/>
      <c r="D19" s="9"/>
      <c r="E19" s="9"/>
      <c r="F19" s="9"/>
      <c r="G19" s="9"/>
      <c r="H19" s="10"/>
      <c r="I19" s="20"/>
      <c r="J19" s="10"/>
      <c r="K19" s="9"/>
      <c r="L19" s="10"/>
      <c r="M19" s="9"/>
      <c r="N19" s="18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20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20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20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20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20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20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20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115</v>
      </c>
      <c r="F28" s="12">
        <f>SUM(F14:F27)</f>
        <v>95</v>
      </c>
      <c r="G28" s="12">
        <f>SUM(G14:G27)</f>
        <v>0</v>
      </c>
      <c r="H28" s="13"/>
      <c r="I28" s="12">
        <f t="shared" ref="I28" si="2">(E28-SUM(F28:G28))-K28</f>
        <v>20</v>
      </c>
      <c r="J28" s="13"/>
      <c r="K28" s="12">
        <f>SUM(K14:K27)</f>
        <v>0</v>
      </c>
      <c r="L28" s="13">
        <f t="shared" ref="L28" si="3">K28/E28</f>
        <v>0</v>
      </c>
      <c r="M28" s="12">
        <f>AVERAGE(M14:M27)</f>
        <v>72.8</v>
      </c>
      <c r="N28" s="19">
        <f>AVERAGE(N14:N27)</f>
        <v>0.65757575757575748</v>
      </c>
    </row>
    <row r="30" spans="1:14" ht="120" customHeight="1">
      <c r="A30" s="49" t="s">
        <v>31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</row>
    <row r="32" spans="1:14">
      <c r="A32" s="14"/>
    </row>
    <row r="33" spans="1:10">
      <c r="B33" s="50" t="s">
        <v>32</v>
      </c>
      <c r="C33" s="50"/>
      <c r="D33" s="50"/>
      <c r="G33" s="55" t="s">
        <v>33</v>
      </c>
      <c r="H33" s="55"/>
      <c r="I33" s="55"/>
      <c r="J33" s="55"/>
    </row>
    <row r="34" spans="1:10" ht="62.25" customHeight="1">
      <c r="B34" s="56"/>
      <c r="C34" s="56"/>
      <c r="D34" s="56"/>
      <c r="G34" s="51"/>
      <c r="H34" s="51"/>
      <c r="I34" s="51"/>
      <c r="J34" s="51"/>
    </row>
    <row r="35" spans="1:10" hidden="1">
      <c r="A35" s="41" t="e">
        <v>#REF!</v>
      </c>
      <c r="B35" s="41"/>
      <c r="C35" s="7"/>
      <c r="E35" s="41"/>
      <c r="F35" s="41"/>
      <c r="G35" s="41"/>
      <c r="H35" s="41"/>
    </row>
    <row r="36" spans="1:10" hidden="1"/>
    <row r="37" spans="1:10" ht="45" customHeight="1">
      <c r="B37" s="42" t="str">
        <f>B10</f>
        <v>MTI. ANGELINA MÁRQUEZ JIMÉNEZ</v>
      </c>
      <c r="C37" s="42"/>
      <c r="D37" s="42"/>
      <c r="E37" s="16"/>
      <c r="F37" s="16"/>
      <c r="G37" s="43" t="str">
        <f>'1'!G37:J37</f>
        <v>ISC. DIEGO DE JESÚS VELAZQUEZ LUCHO</v>
      </c>
      <c r="H37" s="43"/>
      <c r="I37" s="43"/>
      <c r="J37" s="43"/>
    </row>
  </sheetData>
  <mergeCells count="31">
    <mergeCell ref="B1:N1"/>
    <mergeCell ref="A3:N3"/>
    <mergeCell ref="A5:N5"/>
    <mergeCell ref="A6:D6"/>
    <mergeCell ref="E6:H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9"/>
  <sheetViews>
    <sheetView topLeftCell="A5" zoomScale="115" zoomScaleNormal="115" workbookViewId="0">
      <selection activeCell="N20" sqref="N20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5.5703125" style="2" customWidth="1"/>
    <col min="4" max="4" width="21.8554687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57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55" t="s">
        <v>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>
      <c r="A6" s="58" t="s">
        <v>3</v>
      </c>
      <c r="B6" s="58"/>
      <c r="C6" s="58"/>
      <c r="D6" s="58"/>
      <c r="E6" s="60" t="str">
        <f>'1'!E6:I6</f>
        <v xml:space="preserve">EN SISTEMAS COMPUTACIONALES </v>
      </c>
      <c r="F6" s="60"/>
      <c r="G6" s="60"/>
      <c r="H6" s="60"/>
      <c r="I6" s="17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5">
      <c r="A8" s="4" t="s">
        <v>5</v>
      </c>
      <c r="B8" s="51">
        <v>3</v>
      </c>
      <c r="C8" s="51"/>
      <c r="D8" s="6" t="s">
        <v>7</v>
      </c>
      <c r="E8" s="5">
        <f>'1'!E8</f>
        <v>5</v>
      </c>
      <c r="F8"/>
      <c r="G8" s="4" t="s">
        <v>8</v>
      </c>
      <c r="H8" s="5">
        <f>'1'!H8</f>
        <v>3</v>
      </c>
      <c r="I8" s="52" t="s">
        <v>9</v>
      </c>
      <c r="J8" s="52"/>
      <c r="K8" s="52"/>
      <c r="L8" s="51" t="str">
        <f>'1'!L8</f>
        <v>FEBRERO - JUNIO 2024</v>
      </c>
      <c r="M8" s="51"/>
      <c r="N8" s="51"/>
    </row>
    <row r="10" spans="1:14">
      <c r="A10" s="4" t="s">
        <v>10</v>
      </c>
      <c r="B10" s="51" t="str">
        <f>'1'!B10</f>
        <v>MTI. ANGELINA MÁRQUEZ JIMÉNEZ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45" t="s">
        <v>12</v>
      </c>
      <c r="B12" s="47" t="s">
        <v>13</v>
      </c>
      <c r="C12" s="47" t="s">
        <v>14</v>
      </c>
      <c r="D12" s="37" t="s">
        <v>15</v>
      </c>
      <c r="E12" s="37" t="s">
        <v>16</v>
      </c>
      <c r="F12" s="37" t="s">
        <v>17</v>
      </c>
      <c r="G12" s="37"/>
      <c r="H12" s="37" t="s">
        <v>18</v>
      </c>
      <c r="I12" s="37" t="s">
        <v>19</v>
      </c>
      <c r="J12" s="37" t="s">
        <v>20</v>
      </c>
      <c r="K12" s="37" t="s">
        <v>21</v>
      </c>
      <c r="L12" s="37" t="s">
        <v>22</v>
      </c>
      <c r="M12" s="37" t="s">
        <v>23</v>
      </c>
      <c r="N12" s="39" t="s">
        <v>24</v>
      </c>
    </row>
    <row r="13" spans="1:14">
      <c r="A13" s="46"/>
      <c r="B13" s="48"/>
      <c r="C13" s="48"/>
      <c r="D13" s="38"/>
      <c r="E13" s="38"/>
      <c r="F13" s="8" t="s">
        <v>25</v>
      </c>
      <c r="G13" s="8" t="s">
        <v>26</v>
      </c>
      <c r="H13" s="38"/>
      <c r="I13" s="38"/>
      <c r="J13" s="38"/>
      <c r="K13" s="38"/>
      <c r="L13" s="38"/>
      <c r="M13" s="38"/>
      <c r="N13" s="40"/>
    </row>
    <row r="14" spans="1:14" s="1" customFormat="1">
      <c r="A14" s="26" t="s">
        <v>40</v>
      </c>
      <c r="B14" s="27" t="s">
        <v>28</v>
      </c>
      <c r="C14" s="27" t="s">
        <v>39</v>
      </c>
      <c r="D14" s="27" t="s">
        <v>27</v>
      </c>
      <c r="E14" s="27">
        <v>33</v>
      </c>
      <c r="F14" s="9">
        <v>0</v>
      </c>
      <c r="G14" s="9"/>
      <c r="H14" s="10">
        <f t="shared" ref="H14:H20" si="0">F14/E14</f>
        <v>0</v>
      </c>
      <c r="I14" s="9">
        <f t="shared" ref="I14:I30" si="1">(E14-SUM(F14:G14))-K14</f>
        <v>33</v>
      </c>
      <c r="J14" s="10">
        <f t="shared" ref="J14:J30" si="2">I14/E14</f>
        <v>1</v>
      </c>
      <c r="K14" s="9"/>
      <c r="L14" s="10">
        <f t="shared" ref="L14:L30" si="3">K14/E14</f>
        <v>0</v>
      </c>
      <c r="M14" s="9">
        <v>0</v>
      </c>
      <c r="N14" s="18">
        <v>0</v>
      </c>
    </row>
    <row r="15" spans="1:14" s="1" customFormat="1" ht="25.5">
      <c r="A15" s="26" t="s">
        <v>38</v>
      </c>
      <c r="B15" s="27" t="s">
        <v>36</v>
      </c>
      <c r="C15" s="27" t="s">
        <v>39</v>
      </c>
      <c r="D15" s="27" t="s">
        <v>27</v>
      </c>
      <c r="E15" s="27">
        <v>27</v>
      </c>
      <c r="F15" s="35">
        <v>23</v>
      </c>
      <c r="G15" s="35"/>
      <c r="H15" s="10">
        <f t="shared" ref="H15" si="4">F15/E15</f>
        <v>0.85185185185185186</v>
      </c>
      <c r="I15" s="9">
        <f t="shared" ref="I15" si="5">(E15-SUM(F15:G15))-K15</f>
        <v>4</v>
      </c>
      <c r="J15" s="10">
        <f t="shared" ref="J15" si="6">I15/E15</f>
        <v>0.14814814814814814</v>
      </c>
      <c r="K15" s="9"/>
      <c r="L15" s="10">
        <f t="shared" ref="L15" si="7">K15/E15</f>
        <v>0</v>
      </c>
      <c r="M15" s="9">
        <v>71</v>
      </c>
      <c r="N15" s="18">
        <f>23/27</f>
        <v>0.85185185185185186</v>
      </c>
    </row>
    <row r="16" spans="1:14" s="1" customFormat="1" ht="25.5">
      <c r="A16" s="26" t="s">
        <v>38</v>
      </c>
      <c r="B16" s="27" t="s">
        <v>44</v>
      </c>
      <c r="C16" s="27" t="s">
        <v>39</v>
      </c>
      <c r="D16" s="27" t="s">
        <v>27</v>
      </c>
      <c r="E16" s="27">
        <v>27</v>
      </c>
      <c r="F16" s="9">
        <v>20</v>
      </c>
      <c r="G16" s="9"/>
      <c r="H16" s="10">
        <f t="shared" si="0"/>
        <v>0.7407407407407407</v>
      </c>
      <c r="I16" s="9">
        <f t="shared" si="1"/>
        <v>7</v>
      </c>
      <c r="J16" s="10">
        <f t="shared" si="2"/>
        <v>0.25925925925925924</v>
      </c>
      <c r="K16" s="9"/>
      <c r="L16" s="10">
        <f t="shared" si="3"/>
        <v>0</v>
      </c>
      <c r="M16" s="9">
        <v>66</v>
      </c>
      <c r="N16" s="18">
        <f>20/27</f>
        <v>0.7407407407407407</v>
      </c>
    </row>
    <row r="17" spans="1:14" s="1" customFormat="1">
      <c r="A17" s="26" t="s">
        <v>40</v>
      </c>
      <c r="B17" s="27" t="s">
        <v>28</v>
      </c>
      <c r="C17" s="27" t="s">
        <v>41</v>
      </c>
      <c r="D17" s="27" t="s">
        <v>27</v>
      </c>
      <c r="E17" s="27">
        <v>27</v>
      </c>
      <c r="F17" s="9">
        <v>0</v>
      </c>
      <c r="G17" s="9"/>
      <c r="H17" s="10">
        <f t="shared" si="0"/>
        <v>0</v>
      </c>
      <c r="I17" s="9">
        <f t="shared" si="1"/>
        <v>27</v>
      </c>
      <c r="J17" s="10">
        <f t="shared" si="2"/>
        <v>1</v>
      </c>
      <c r="K17" s="9"/>
      <c r="L17" s="10">
        <f t="shared" si="3"/>
        <v>0</v>
      </c>
      <c r="M17" s="9">
        <v>0</v>
      </c>
      <c r="N17" s="18">
        <v>0</v>
      </c>
    </row>
    <row r="18" spans="1:14" s="1" customFormat="1" ht="25.5">
      <c r="A18" s="26" t="s">
        <v>38</v>
      </c>
      <c r="B18" s="27" t="s">
        <v>36</v>
      </c>
      <c r="C18" s="27" t="s">
        <v>41</v>
      </c>
      <c r="D18" s="27" t="s">
        <v>27</v>
      </c>
      <c r="E18" s="27">
        <v>16</v>
      </c>
      <c r="F18" s="35">
        <v>16</v>
      </c>
      <c r="G18" s="35"/>
      <c r="H18" s="36">
        <f t="shared" si="0"/>
        <v>1</v>
      </c>
      <c r="I18" s="35">
        <f t="shared" si="1"/>
        <v>0</v>
      </c>
      <c r="J18" s="36">
        <f t="shared" si="2"/>
        <v>0</v>
      </c>
      <c r="K18" s="35"/>
      <c r="L18" s="10">
        <f t="shared" si="3"/>
        <v>0</v>
      </c>
      <c r="M18" s="35">
        <v>75</v>
      </c>
      <c r="N18" s="18">
        <f>6/16</f>
        <v>0.375</v>
      </c>
    </row>
    <row r="19" spans="1:14" s="1" customFormat="1" ht="25.5">
      <c r="A19" s="26" t="s">
        <v>38</v>
      </c>
      <c r="B19" s="27" t="s">
        <v>44</v>
      </c>
      <c r="C19" s="27" t="s">
        <v>41</v>
      </c>
      <c r="D19" s="27" t="s">
        <v>27</v>
      </c>
      <c r="E19" s="27">
        <v>16</v>
      </c>
      <c r="F19" s="9">
        <v>15</v>
      </c>
      <c r="G19" s="9"/>
      <c r="H19" s="10">
        <f t="shared" si="0"/>
        <v>0.9375</v>
      </c>
      <c r="I19" s="9">
        <f t="shared" si="1"/>
        <v>1</v>
      </c>
      <c r="J19" s="10">
        <f t="shared" si="2"/>
        <v>6.25E-2</v>
      </c>
      <c r="K19" s="9"/>
      <c r="L19" s="10">
        <f t="shared" si="3"/>
        <v>0</v>
      </c>
      <c r="M19" s="9">
        <v>71</v>
      </c>
      <c r="N19" s="18">
        <f>14/16</f>
        <v>0.875</v>
      </c>
    </row>
    <row r="20" spans="1:14" s="1" customFormat="1" ht="25.5">
      <c r="A20" s="26" t="s">
        <v>43</v>
      </c>
      <c r="B20" s="27" t="s">
        <v>45</v>
      </c>
      <c r="C20" s="27" t="s">
        <v>42</v>
      </c>
      <c r="D20" s="27" t="s">
        <v>27</v>
      </c>
      <c r="E20" s="27">
        <v>12</v>
      </c>
      <c r="F20" s="9">
        <v>11</v>
      </c>
      <c r="G20" s="9"/>
      <c r="H20" s="10">
        <f t="shared" si="0"/>
        <v>0.91666666666666663</v>
      </c>
      <c r="I20" s="9">
        <f t="shared" si="1"/>
        <v>1</v>
      </c>
      <c r="J20" s="10">
        <f t="shared" si="2"/>
        <v>8.3333333333333329E-2</v>
      </c>
      <c r="K20" s="9"/>
      <c r="L20" s="10">
        <f t="shared" si="3"/>
        <v>0</v>
      </c>
      <c r="M20" s="9">
        <v>88</v>
      </c>
      <c r="N20" s="18">
        <f>10/12</f>
        <v>0.83333333333333337</v>
      </c>
    </row>
    <row r="21" spans="1:14" s="1" customFormat="1">
      <c r="A21" s="26"/>
      <c r="B21" s="27"/>
      <c r="C21" s="27"/>
      <c r="D21" s="27"/>
      <c r="E21" s="27"/>
      <c r="F21" s="27"/>
      <c r="G21" s="28"/>
      <c r="H21" s="10"/>
      <c r="I21" s="28"/>
      <c r="J21" s="10"/>
      <c r="K21" s="28"/>
      <c r="L21" s="29"/>
      <c r="M21" s="27"/>
      <c r="N21" s="30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 s="1" customFormat="1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8"/>
    </row>
    <row r="29" spans="1:14" s="1" customFormat="1" ht="16.5" customHeight="1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8"/>
    </row>
    <row r="30" spans="1:14">
      <c r="A30" s="11" t="s">
        <v>29</v>
      </c>
      <c r="B30" s="12" t="s">
        <v>30</v>
      </c>
      <c r="C30" s="12" t="s">
        <v>30</v>
      </c>
      <c r="D30" s="12" t="s">
        <v>30</v>
      </c>
      <c r="E30" s="12">
        <f>SUM(E14:E29)</f>
        <v>158</v>
      </c>
      <c r="F30" s="12">
        <f>SUM(F14:F29)</f>
        <v>85</v>
      </c>
      <c r="G30" s="12">
        <f>SUM(G14:G29)</f>
        <v>0</v>
      </c>
      <c r="H30" s="13">
        <f>SUM(F30:G30)/E30</f>
        <v>0.53797468354430378</v>
      </c>
      <c r="I30" s="12">
        <f t="shared" si="1"/>
        <v>73</v>
      </c>
      <c r="J30" s="13">
        <f t="shared" si="2"/>
        <v>0.46202531645569622</v>
      </c>
      <c r="K30" s="12">
        <f>SUM(K14:K29)</f>
        <v>0</v>
      </c>
      <c r="L30" s="13">
        <f t="shared" si="3"/>
        <v>0</v>
      </c>
      <c r="M30" s="12">
        <f>AVERAGE(M14:M29)</f>
        <v>53</v>
      </c>
      <c r="N30" s="19">
        <f>AVERAGE(N14:N29)</f>
        <v>0.52513227513227512</v>
      </c>
    </row>
    <row r="32" spans="1:14" ht="120" customHeight="1">
      <c r="A32" s="49" t="s">
        <v>31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</row>
    <row r="34" spans="1:10">
      <c r="A34" s="14"/>
    </row>
    <row r="35" spans="1:10">
      <c r="B35" s="50" t="s">
        <v>32</v>
      </c>
      <c r="C35" s="50"/>
      <c r="D35" s="50"/>
      <c r="G35" s="55" t="s">
        <v>33</v>
      </c>
      <c r="H35" s="55"/>
      <c r="I35" s="55"/>
      <c r="J35" s="55"/>
    </row>
    <row r="36" spans="1:10" ht="62.25" customHeight="1">
      <c r="B36" s="56"/>
      <c r="C36" s="56"/>
      <c r="D36" s="56"/>
      <c r="G36" s="51"/>
      <c r="H36" s="51"/>
      <c r="I36" s="51"/>
      <c r="J36" s="51"/>
    </row>
    <row r="37" spans="1:10" hidden="1">
      <c r="A37" s="41" t="e">
        <v>#REF!</v>
      </c>
      <c r="B37" s="41"/>
      <c r="C37" s="7"/>
      <c r="E37" s="41"/>
      <c r="F37" s="41"/>
      <c r="G37" s="41"/>
      <c r="H37" s="41"/>
    </row>
    <row r="38" spans="1:10" hidden="1"/>
    <row r="39" spans="1:10" ht="45" customHeight="1">
      <c r="B39" s="42" t="str">
        <f>B10</f>
        <v>MTI. ANGELINA MÁRQUEZ JIMÉNEZ</v>
      </c>
      <c r="C39" s="42"/>
      <c r="D39" s="42"/>
      <c r="E39" s="16"/>
      <c r="F39" s="16"/>
      <c r="G39" s="43" t="str">
        <f>'1'!G37:J37</f>
        <v>ISC. DIEGO DE JESÚS VELAZQUEZ LUCHO</v>
      </c>
      <c r="H39" s="43"/>
      <c r="I39" s="43"/>
      <c r="J39" s="43"/>
    </row>
  </sheetData>
  <mergeCells count="31">
    <mergeCell ref="B1:N1"/>
    <mergeCell ref="A3:N3"/>
    <mergeCell ref="A5:N5"/>
    <mergeCell ref="A6:D6"/>
    <mergeCell ref="E6:H6"/>
    <mergeCell ref="G36:J36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7:B37"/>
    <mergeCell ref="E37:H37"/>
    <mergeCell ref="B39:D39"/>
    <mergeCell ref="G39:J39"/>
    <mergeCell ref="A12:A13"/>
    <mergeCell ref="B12:B13"/>
    <mergeCell ref="C12:C13"/>
    <mergeCell ref="D12:D13"/>
    <mergeCell ref="E12:E13"/>
    <mergeCell ref="H12:H13"/>
    <mergeCell ref="I12:I13"/>
    <mergeCell ref="J12:J13"/>
    <mergeCell ref="A32:N32"/>
    <mergeCell ref="B35:D35"/>
    <mergeCell ref="G35:J35"/>
    <mergeCell ref="B36:D36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7"/>
  <sheetViews>
    <sheetView topLeftCell="A9" zoomScale="101" zoomScaleNormal="85" workbookViewId="0">
      <selection activeCell="M16" sqref="M16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5.5703125" style="2" customWidth="1"/>
    <col min="4" max="4" width="21.8554687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57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55" t="s">
        <v>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 ht="15">
      <c r="A6" s="58" t="s">
        <v>3</v>
      </c>
      <c r="B6" s="58"/>
      <c r="C6" s="58"/>
      <c r="D6" s="58"/>
      <c r="E6" s="59" t="s">
        <v>4</v>
      </c>
      <c r="F6" s="54"/>
      <c r="G6" s="54"/>
      <c r="H6" s="54"/>
      <c r="I6" s="54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5">
      <c r="A8" s="4" t="s">
        <v>5</v>
      </c>
      <c r="B8" s="51">
        <v>4</v>
      </c>
      <c r="C8" s="51"/>
      <c r="D8" s="6" t="s">
        <v>7</v>
      </c>
      <c r="E8" s="5">
        <f>'1'!E8</f>
        <v>5</v>
      </c>
      <c r="F8"/>
      <c r="G8" s="4" t="s">
        <v>8</v>
      </c>
      <c r="H8" s="5">
        <f>'1'!H8</f>
        <v>3</v>
      </c>
      <c r="I8" s="52" t="s">
        <v>9</v>
      </c>
      <c r="J8" s="52"/>
      <c r="K8" s="52"/>
      <c r="L8" s="51" t="str">
        <f>'1'!L8</f>
        <v>FEBRERO - JUNIO 2024</v>
      </c>
      <c r="M8" s="51"/>
      <c r="N8" s="51"/>
    </row>
    <row r="10" spans="1:14">
      <c r="A10" s="4" t="s">
        <v>10</v>
      </c>
      <c r="B10" s="51" t="str">
        <f>'1'!B10</f>
        <v>MTI. ANGELINA MÁRQUEZ JIMÉNEZ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45" t="s">
        <v>12</v>
      </c>
      <c r="B12" s="47" t="s">
        <v>13</v>
      </c>
      <c r="C12" s="47" t="s">
        <v>14</v>
      </c>
      <c r="D12" s="37" t="s">
        <v>15</v>
      </c>
      <c r="E12" s="37" t="s">
        <v>16</v>
      </c>
      <c r="F12" s="37" t="s">
        <v>17</v>
      </c>
      <c r="G12" s="37"/>
      <c r="H12" s="37" t="s">
        <v>18</v>
      </c>
      <c r="I12" s="37" t="s">
        <v>19</v>
      </c>
      <c r="J12" s="37" t="s">
        <v>20</v>
      </c>
      <c r="K12" s="37" t="s">
        <v>21</v>
      </c>
      <c r="L12" s="37" t="s">
        <v>22</v>
      </c>
      <c r="M12" s="37" t="s">
        <v>23</v>
      </c>
      <c r="N12" s="39" t="s">
        <v>24</v>
      </c>
    </row>
    <row r="13" spans="1:14">
      <c r="A13" s="46"/>
      <c r="B13" s="48"/>
      <c r="C13" s="48"/>
      <c r="D13" s="38"/>
      <c r="E13" s="38"/>
      <c r="F13" s="8" t="s">
        <v>25</v>
      </c>
      <c r="G13" s="8" t="s">
        <v>26</v>
      </c>
      <c r="H13" s="38"/>
      <c r="I13" s="38"/>
      <c r="J13" s="38"/>
      <c r="K13" s="38"/>
      <c r="L13" s="38"/>
      <c r="M13" s="38"/>
      <c r="N13" s="40"/>
    </row>
    <row r="14" spans="1:14" s="1" customFormat="1">
      <c r="A14" s="26" t="s">
        <v>40</v>
      </c>
      <c r="B14" s="27" t="s">
        <v>44</v>
      </c>
      <c r="C14" s="27" t="s">
        <v>39</v>
      </c>
      <c r="D14" s="27" t="s">
        <v>27</v>
      </c>
      <c r="E14" s="27">
        <v>33</v>
      </c>
      <c r="F14" s="9">
        <v>20</v>
      </c>
      <c r="G14" s="9"/>
      <c r="H14" s="10">
        <f t="shared" ref="H14:H18" si="0">F14/E14</f>
        <v>0.60606060606060608</v>
      </c>
      <c r="I14" s="9">
        <f t="shared" ref="I14:I28" si="1">(E14-SUM(F14:G14))-K14</f>
        <v>13</v>
      </c>
      <c r="J14" s="10">
        <f t="shared" ref="J14:J28" si="2">I14/E14</f>
        <v>0.39393939393939392</v>
      </c>
      <c r="K14" s="9"/>
      <c r="L14" s="10">
        <f t="shared" ref="L14:L28" si="3">K14/E14</f>
        <v>0</v>
      </c>
      <c r="M14" s="9">
        <v>52</v>
      </c>
      <c r="N14" s="18">
        <f>20/33</f>
        <v>0.60606060606060608</v>
      </c>
    </row>
    <row r="15" spans="1:14" s="1" customFormat="1" ht="25.5">
      <c r="A15" s="26" t="s">
        <v>38</v>
      </c>
      <c r="B15" s="27" t="s">
        <v>45</v>
      </c>
      <c r="C15" s="27" t="s">
        <v>39</v>
      </c>
      <c r="D15" s="27" t="s">
        <v>27</v>
      </c>
      <c r="E15" s="27">
        <v>27</v>
      </c>
      <c r="F15" s="9">
        <v>23</v>
      </c>
      <c r="G15" s="9"/>
      <c r="H15" s="10">
        <f t="shared" si="0"/>
        <v>0.85185185185185186</v>
      </c>
      <c r="I15" s="9">
        <f t="shared" si="1"/>
        <v>4</v>
      </c>
      <c r="J15" s="10">
        <f t="shared" si="2"/>
        <v>0.14814814814814814</v>
      </c>
      <c r="K15" s="9"/>
      <c r="L15" s="10">
        <f t="shared" si="3"/>
        <v>0</v>
      </c>
      <c r="M15" s="9">
        <v>71</v>
      </c>
      <c r="N15" s="18">
        <f>19/27</f>
        <v>0.70370370370370372</v>
      </c>
    </row>
    <row r="16" spans="1:14" s="1" customFormat="1">
      <c r="A16" s="26" t="s">
        <v>40</v>
      </c>
      <c r="B16" s="27" t="s">
        <v>44</v>
      </c>
      <c r="C16" s="27" t="s">
        <v>41</v>
      </c>
      <c r="D16" s="27" t="s">
        <v>27</v>
      </c>
      <c r="E16" s="27">
        <v>27</v>
      </c>
      <c r="F16" s="9">
        <v>15</v>
      </c>
      <c r="G16" s="9"/>
      <c r="H16" s="10">
        <f t="shared" si="0"/>
        <v>0.55555555555555558</v>
      </c>
      <c r="I16" s="9">
        <f t="shared" si="1"/>
        <v>12</v>
      </c>
      <c r="J16" s="10">
        <f t="shared" si="2"/>
        <v>0.44444444444444442</v>
      </c>
      <c r="K16" s="9"/>
      <c r="L16" s="10">
        <f t="shared" si="3"/>
        <v>0</v>
      </c>
      <c r="M16" s="9">
        <v>43</v>
      </c>
      <c r="N16" s="18">
        <f>15/27</f>
        <v>0.55555555555555558</v>
      </c>
    </row>
    <row r="17" spans="1:14" s="1" customFormat="1" ht="25.5">
      <c r="A17" s="26" t="s">
        <v>38</v>
      </c>
      <c r="B17" s="27" t="s">
        <v>45</v>
      </c>
      <c r="C17" s="27" t="s">
        <v>41</v>
      </c>
      <c r="D17" s="27" t="s">
        <v>27</v>
      </c>
      <c r="E17" s="27">
        <v>16</v>
      </c>
      <c r="F17" s="9">
        <v>12</v>
      </c>
      <c r="G17" s="9"/>
      <c r="H17" s="10">
        <f t="shared" si="0"/>
        <v>0.75</v>
      </c>
      <c r="I17" s="9">
        <f t="shared" si="1"/>
        <v>4</v>
      </c>
      <c r="J17" s="10">
        <f t="shared" si="2"/>
        <v>0.25</v>
      </c>
      <c r="K17" s="9"/>
      <c r="L17" s="10">
        <f t="shared" si="3"/>
        <v>0</v>
      </c>
      <c r="M17" s="9">
        <v>56</v>
      </c>
      <c r="N17" s="18">
        <f>12/16</f>
        <v>0.75</v>
      </c>
    </row>
    <row r="18" spans="1:14" s="1" customFormat="1" ht="25.5">
      <c r="A18" s="26" t="s">
        <v>43</v>
      </c>
      <c r="B18" s="27" t="s">
        <v>46</v>
      </c>
      <c r="C18" s="27" t="s">
        <v>42</v>
      </c>
      <c r="D18" s="27" t="s">
        <v>27</v>
      </c>
      <c r="E18" s="27">
        <v>12</v>
      </c>
      <c r="F18" s="9">
        <v>12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84</v>
      </c>
      <c r="N18" s="18">
        <f>5/12</f>
        <v>0.41666666666666669</v>
      </c>
    </row>
    <row r="19" spans="1:14" s="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8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115</v>
      </c>
      <c r="F28" s="12">
        <f>SUM(F14:F27)</f>
        <v>82</v>
      </c>
      <c r="G28" s="12">
        <f>SUM(G14:G27)</f>
        <v>0</v>
      </c>
      <c r="H28" s="13">
        <f>SUM(F28:G28)/E28</f>
        <v>0.71304347826086956</v>
      </c>
      <c r="I28" s="12">
        <f t="shared" si="1"/>
        <v>33</v>
      </c>
      <c r="J28" s="13">
        <f t="shared" si="2"/>
        <v>0.28695652173913044</v>
      </c>
      <c r="K28" s="12">
        <f>SUM(K14:K27)</f>
        <v>0</v>
      </c>
      <c r="L28" s="13">
        <f t="shared" si="3"/>
        <v>0</v>
      </c>
      <c r="M28" s="12">
        <f>AVERAGE(M14:M27)</f>
        <v>61.2</v>
      </c>
      <c r="N28" s="19">
        <f>AVERAGE(N14:N27)</f>
        <v>0.60639730639730627</v>
      </c>
    </row>
    <row r="30" spans="1:14" ht="120" customHeight="1">
      <c r="A30" s="49" t="s">
        <v>31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</row>
    <row r="32" spans="1:14">
      <c r="A32" s="14"/>
    </row>
    <row r="33" spans="1:10">
      <c r="B33" s="50" t="s">
        <v>32</v>
      </c>
      <c r="C33" s="50"/>
      <c r="D33" s="50"/>
      <c r="G33" s="55" t="s">
        <v>33</v>
      </c>
      <c r="H33" s="55"/>
      <c r="I33" s="55"/>
      <c r="J33" s="55"/>
    </row>
    <row r="34" spans="1:10" ht="62.25" customHeight="1">
      <c r="B34" s="56"/>
      <c r="C34" s="56"/>
      <c r="D34" s="56"/>
      <c r="G34" s="51"/>
      <c r="H34" s="51"/>
      <c r="I34" s="51"/>
      <c r="J34" s="51"/>
    </row>
    <row r="35" spans="1:10" hidden="1">
      <c r="A35" s="41" t="e">
        <v>#REF!</v>
      </c>
      <c r="B35" s="41"/>
      <c r="C35" s="7"/>
      <c r="E35" s="41"/>
      <c r="F35" s="41"/>
      <c r="G35" s="41"/>
      <c r="H35" s="41"/>
    </row>
    <row r="36" spans="1:10" hidden="1"/>
    <row r="37" spans="1:10" ht="45" customHeight="1">
      <c r="B37" s="42" t="str">
        <f>B10</f>
        <v>MTI. ANGELINA MÁRQUEZ JIMÉNEZ</v>
      </c>
      <c r="C37" s="42"/>
      <c r="D37" s="42"/>
      <c r="E37" s="16"/>
      <c r="F37" s="16"/>
      <c r="G37" s="43" t="str">
        <f>'1'!G37:J37</f>
        <v>ISC. DIEGO DE JESÚS VELAZQUEZ LUCHO</v>
      </c>
      <c r="H37" s="43"/>
      <c r="I37" s="43"/>
      <c r="J37" s="43"/>
    </row>
  </sheetData>
  <mergeCells count="31">
    <mergeCell ref="B1:N1"/>
    <mergeCell ref="A3:N3"/>
    <mergeCell ref="A5:N5"/>
    <mergeCell ref="A6:D6"/>
    <mergeCell ref="E6:I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629921259842501" header="0.31496062992126" footer="0.31496062992126"/>
  <pageSetup scale="65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7"/>
  <sheetViews>
    <sheetView tabSelected="1" topLeftCell="A13" zoomScale="115" zoomScaleNormal="115" workbookViewId="0">
      <selection activeCell="D21" sqref="D21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5.5703125" style="2" customWidth="1"/>
    <col min="4" max="4" width="21.8554687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57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55" t="s">
        <v>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>
      <c r="A6" s="58" t="s">
        <v>3</v>
      </c>
      <c r="B6" s="58"/>
      <c r="C6" s="58"/>
      <c r="D6" s="58"/>
      <c r="E6" s="60"/>
      <c r="F6" s="60"/>
      <c r="G6" s="60"/>
      <c r="H6" s="60"/>
      <c r="I6" s="17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5">
      <c r="A8" s="4" t="s">
        <v>5</v>
      </c>
      <c r="B8" s="51" t="s">
        <v>35</v>
      </c>
      <c r="C8" s="51"/>
      <c r="D8" s="6" t="s">
        <v>7</v>
      </c>
      <c r="E8" s="5">
        <f>'1'!E8</f>
        <v>5</v>
      </c>
      <c r="F8"/>
      <c r="G8" s="4" t="s">
        <v>8</v>
      </c>
      <c r="H8" s="5">
        <f>'1'!H8</f>
        <v>3</v>
      </c>
      <c r="I8" s="52" t="s">
        <v>9</v>
      </c>
      <c r="J8" s="52"/>
      <c r="K8" s="52"/>
      <c r="L8" s="51" t="str">
        <f>'1'!L8</f>
        <v>FEBRERO - JUNIO 2024</v>
      </c>
      <c r="M8" s="51"/>
      <c r="N8" s="51"/>
    </row>
    <row r="10" spans="1:14">
      <c r="A10" s="4" t="s">
        <v>10</v>
      </c>
      <c r="B10" s="51" t="str">
        <f>'1'!B10</f>
        <v>MTI. ANGELINA MÁRQUEZ JIMÉNEZ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45" t="s">
        <v>12</v>
      </c>
      <c r="B12" s="47" t="s">
        <v>13</v>
      </c>
      <c r="C12" s="47" t="s">
        <v>14</v>
      </c>
      <c r="D12" s="37" t="s">
        <v>15</v>
      </c>
      <c r="E12" s="37" t="s">
        <v>16</v>
      </c>
      <c r="F12" s="37" t="s">
        <v>17</v>
      </c>
      <c r="G12" s="37"/>
      <c r="H12" s="37" t="s">
        <v>18</v>
      </c>
      <c r="I12" s="37" t="s">
        <v>19</v>
      </c>
      <c r="J12" s="37" t="s">
        <v>20</v>
      </c>
      <c r="K12" s="37" t="s">
        <v>21</v>
      </c>
      <c r="L12" s="37" t="s">
        <v>22</v>
      </c>
      <c r="M12" s="37" t="s">
        <v>23</v>
      </c>
      <c r="N12" s="39" t="s">
        <v>24</v>
      </c>
    </row>
    <row r="13" spans="1:14">
      <c r="A13" s="46"/>
      <c r="B13" s="48"/>
      <c r="C13" s="48"/>
      <c r="D13" s="38"/>
      <c r="E13" s="38"/>
      <c r="F13" s="8" t="s">
        <v>25</v>
      </c>
      <c r="G13" s="8" t="s">
        <v>26</v>
      </c>
      <c r="H13" s="38"/>
      <c r="I13" s="38"/>
      <c r="J13" s="38"/>
      <c r="K13" s="38"/>
      <c r="L13" s="38"/>
      <c r="M13" s="38"/>
      <c r="N13" s="40"/>
    </row>
    <row r="14" spans="1:14" s="1" customFormat="1">
      <c r="A14" s="9" t="str">
        <f>'1'!A14</f>
        <v>TALLER DE SISTEMAS OPERATIVOS</v>
      </c>
      <c r="B14" s="9" t="s">
        <v>47</v>
      </c>
      <c r="C14" s="9" t="str">
        <f>'1'!C14</f>
        <v>404A</v>
      </c>
      <c r="D14" s="9" t="str">
        <f>'1'!D14</f>
        <v>ISIC</v>
      </c>
      <c r="E14" s="9">
        <v>33</v>
      </c>
      <c r="F14" s="9">
        <v>17</v>
      </c>
      <c r="G14" s="61">
        <v>5</v>
      </c>
      <c r="H14" s="10">
        <f>(F14+G14)/E14</f>
        <v>0.66666666666666663</v>
      </c>
      <c r="I14" s="9">
        <f t="shared" ref="I14:I28" si="0">(E14-SUM(F14:G14))-K14</f>
        <v>11</v>
      </c>
      <c r="J14" s="10">
        <f t="shared" ref="J14:J28" si="1">I14/E14</f>
        <v>0.33333333333333331</v>
      </c>
      <c r="K14" s="9">
        <v>0</v>
      </c>
      <c r="L14" s="10">
        <f t="shared" ref="L14:L28" si="2">K14/E14</f>
        <v>0</v>
      </c>
      <c r="M14" s="9">
        <v>57</v>
      </c>
      <c r="N14" s="18">
        <f>22/33</f>
        <v>0.66666666666666663</v>
      </c>
    </row>
    <row r="15" spans="1:14" s="1" customFormat="1" ht="25.5">
      <c r="A15" s="9" t="str">
        <f>'1'!A15</f>
        <v>TOPICOS AVANZADOS DE PROGRAMACION</v>
      </c>
      <c r="B15" s="9" t="s">
        <v>47</v>
      </c>
      <c r="C15" s="9" t="str">
        <f>'1'!C15</f>
        <v>404A</v>
      </c>
      <c r="D15" s="9" t="str">
        <f>'1'!D15</f>
        <v>ISIC</v>
      </c>
      <c r="E15" s="9">
        <f>'1'!E15</f>
        <v>27</v>
      </c>
      <c r="F15" s="9">
        <v>21</v>
      </c>
      <c r="G15" s="61">
        <v>0</v>
      </c>
      <c r="H15" s="10">
        <f t="shared" ref="H15:H18" si="3">(F15+G15)/E15</f>
        <v>0.77777777777777779</v>
      </c>
      <c r="I15" s="9">
        <f t="shared" si="0"/>
        <v>6</v>
      </c>
      <c r="J15" s="10">
        <f t="shared" si="1"/>
        <v>0.22222222222222221</v>
      </c>
      <c r="K15" s="9">
        <v>0</v>
      </c>
      <c r="L15" s="10">
        <f t="shared" si="2"/>
        <v>0</v>
      </c>
      <c r="M15" s="9">
        <v>64</v>
      </c>
      <c r="N15" s="18">
        <f>21/27</f>
        <v>0.77777777777777779</v>
      </c>
    </row>
    <row r="16" spans="1:14" s="1" customFormat="1">
      <c r="A16" s="9" t="str">
        <f>'1'!A16</f>
        <v>TALLER DE SISTEMAS OPERATIVOS</v>
      </c>
      <c r="B16" s="9" t="s">
        <v>47</v>
      </c>
      <c r="C16" s="9" t="str">
        <f>'1'!C16</f>
        <v>404B</v>
      </c>
      <c r="D16" s="9" t="str">
        <f>'1'!D16</f>
        <v>ISIC</v>
      </c>
      <c r="E16" s="9">
        <f>'1'!E16</f>
        <v>27</v>
      </c>
      <c r="F16" s="9">
        <v>15</v>
      </c>
      <c r="G16" s="61">
        <v>0</v>
      </c>
      <c r="H16" s="10">
        <f t="shared" si="3"/>
        <v>0.55555555555555558</v>
      </c>
      <c r="I16" s="9">
        <f t="shared" si="0"/>
        <v>12</v>
      </c>
      <c r="J16" s="10">
        <f t="shared" si="1"/>
        <v>0.44444444444444442</v>
      </c>
      <c r="K16" s="9">
        <v>0</v>
      </c>
      <c r="L16" s="10">
        <f t="shared" si="2"/>
        <v>0</v>
      </c>
      <c r="M16" s="9">
        <v>43</v>
      </c>
      <c r="N16" s="18">
        <f>15/27</f>
        <v>0.55555555555555558</v>
      </c>
    </row>
    <row r="17" spans="1:14" s="1" customFormat="1" ht="25.5">
      <c r="A17" s="9" t="str">
        <f>'1'!A17</f>
        <v>TOPICOS AVANZADOS DE PROGRAMACION</v>
      </c>
      <c r="B17" s="9" t="s">
        <v>47</v>
      </c>
      <c r="C17" s="9" t="str">
        <f>'1'!C17</f>
        <v>404B</v>
      </c>
      <c r="D17" s="9" t="str">
        <f>'1'!D17</f>
        <v>ISIC</v>
      </c>
      <c r="E17" s="9">
        <f>'1'!E17</f>
        <v>16</v>
      </c>
      <c r="F17" s="9">
        <v>12</v>
      </c>
      <c r="G17" s="61">
        <v>4</v>
      </c>
      <c r="H17" s="10">
        <f t="shared" si="3"/>
        <v>1</v>
      </c>
      <c r="I17" s="9">
        <f t="shared" si="0"/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74</v>
      </c>
      <c r="N17" s="18">
        <f>7/16</f>
        <v>0.4375</v>
      </c>
    </row>
    <row r="18" spans="1:14" s="1" customFormat="1" ht="25.5">
      <c r="A18" s="9" t="str">
        <f>'1'!A18</f>
        <v>COMPUTACIÓN EN LA NUBE</v>
      </c>
      <c r="B18" s="9" t="s">
        <v>47</v>
      </c>
      <c r="C18" s="9" t="str">
        <f>'1'!C18</f>
        <v>804 AP</v>
      </c>
      <c r="D18" s="9" t="str">
        <f>'1'!D18</f>
        <v>ISIC</v>
      </c>
      <c r="E18" s="9">
        <f>'1'!E18</f>
        <v>12</v>
      </c>
      <c r="F18" s="9">
        <v>9</v>
      </c>
      <c r="G18" s="9">
        <v>3</v>
      </c>
      <c r="H18" s="10">
        <f t="shared" si="3"/>
        <v>1</v>
      </c>
      <c r="I18" s="9">
        <f t="shared" si="0"/>
        <v>0</v>
      </c>
      <c r="J18" s="10">
        <f t="shared" si="1"/>
        <v>0</v>
      </c>
      <c r="K18" s="9">
        <v>0</v>
      </c>
      <c r="L18" s="10">
        <f t="shared" si="2"/>
        <v>0</v>
      </c>
      <c r="M18" s="9">
        <v>88</v>
      </c>
      <c r="N18" s="18">
        <f>5/12</f>
        <v>0.41666666666666669</v>
      </c>
    </row>
    <row r="19" spans="1:14" s="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8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115</v>
      </c>
      <c r="F28" s="12">
        <f>SUM(F14:F27)</f>
        <v>74</v>
      </c>
      <c r="G28" s="12">
        <f>SUM(G14:G27)</f>
        <v>12</v>
      </c>
      <c r="H28" s="13">
        <f>SUM(F28:G28)/E28</f>
        <v>0.74782608695652175</v>
      </c>
      <c r="I28" s="12">
        <f t="shared" si="0"/>
        <v>29</v>
      </c>
      <c r="J28" s="13">
        <f t="shared" si="1"/>
        <v>0.25217391304347825</v>
      </c>
      <c r="K28" s="12">
        <f>SUM(K14:K27)</f>
        <v>0</v>
      </c>
      <c r="L28" s="13">
        <f t="shared" si="2"/>
        <v>0</v>
      </c>
      <c r="M28" s="12">
        <f>AVERAGE(M14:M27)</f>
        <v>65.2</v>
      </c>
      <c r="N28" s="19">
        <f>AVERAGE(N14:N27)</f>
        <v>0.5708333333333333</v>
      </c>
    </row>
    <row r="30" spans="1:14" ht="120" customHeight="1">
      <c r="A30" s="49" t="s">
        <v>31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</row>
    <row r="32" spans="1:14">
      <c r="A32" s="14"/>
    </row>
    <row r="33" spans="1:10">
      <c r="B33" s="50" t="s">
        <v>32</v>
      </c>
      <c r="C33" s="50"/>
      <c r="D33" s="50"/>
      <c r="G33" s="55" t="s">
        <v>33</v>
      </c>
      <c r="H33" s="55"/>
      <c r="I33" s="55"/>
      <c r="J33" s="55"/>
    </row>
    <row r="34" spans="1:10" ht="62.25" customHeight="1">
      <c r="B34" s="56"/>
      <c r="C34" s="56"/>
      <c r="D34" s="56"/>
      <c r="G34" s="51"/>
      <c r="H34" s="51"/>
      <c r="I34" s="51"/>
      <c r="J34" s="51"/>
    </row>
    <row r="35" spans="1:10" hidden="1">
      <c r="A35" s="41" t="e">
        <v>#REF!</v>
      </c>
      <c r="B35" s="41"/>
      <c r="C35" s="7"/>
      <c r="E35" s="41"/>
      <c r="F35" s="41"/>
      <c r="G35" s="41"/>
      <c r="H35" s="41"/>
    </row>
    <row r="36" spans="1:10" hidden="1"/>
    <row r="37" spans="1:10" ht="45" customHeight="1">
      <c r="B37" s="42" t="str">
        <f>B10</f>
        <v>MTI. ANGELINA MÁRQUEZ JIMÉNEZ</v>
      </c>
      <c r="C37" s="42"/>
      <c r="D37" s="42"/>
      <c r="E37" s="16"/>
      <c r="F37" s="16"/>
      <c r="G37" s="43" t="str">
        <f>'1'!G37:J37</f>
        <v>ISC. DIEGO DE JESÚS VELAZQUEZ LUCHO</v>
      </c>
      <c r="H37" s="43"/>
      <c r="I37" s="43"/>
      <c r="J37" s="43"/>
    </row>
  </sheetData>
  <mergeCells count="31">
    <mergeCell ref="B1:N1"/>
    <mergeCell ref="A3:N3"/>
    <mergeCell ref="A5:N5"/>
    <mergeCell ref="A6:D6"/>
    <mergeCell ref="E6:H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/>
</ds:datastoreItem>
</file>

<file path=customXml/itemProps2.xml><?xml version="1.0" encoding="utf-8"?>
<ds:datastoreItem xmlns:ds="http://schemas.openxmlformats.org/officeDocument/2006/customXml" ds:itemID="{73C3CB0B-ECBB-4BD2-AEB6-034A4C82F16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2024-06-11T19:14:05Z</cp:lastPrinted>
  <dcterms:created xsi:type="dcterms:W3CDTF">2021-11-22T14:45:00Z</dcterms:created>
  <dcterms:modified xsi:type="dcterms:W3CDTF">2024-06-13T21:27:14Z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8F322B1235474B2EA77E9D4EB8F4956B_12</vt:lpwstr>
  </property>
  <property fmtid="{D5CDD505-2E9C-101B-9397-08002B2CF9AE}" pid="3" name="KSOProductBuildVer">
    <vt:lpwstr>2058-12.2.0.13215</vt:lpwstr>
  </property>
</Properties>
</file>