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 1 1 1 aa Semestre febrero jul 2024\Calificaciones\"/>
    </mc:Choice>
  </mc:AlternateContent>
  <xr:revisionPtr revIDLastSave="0" documentId="8_{285D64A0-0B62-46FF-AD4F-C3CEBB229DFF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1" sheetId="1" r:id="rId1"/>
    <sheet name="2" sheetId="2" r:id="rId2"/>
    <sheet name="3" sheetId="9" r:id="rId3"/>
    <sheet name="4" sheetId="10" r:id="rId4"/>
    <sheet name="FINAL" sheetId="11" r:id="rId5"/>
  </sheets>
  <definedNames>
    <definedName name="_xlnm.Print_Area" localSheetId="0">'1'!$A$1:$N$33</definedName>
    <definedName name="_xlnm.Print_Area" localSheetId="1">'2'!$A$1:$N$34</definedName>
    <definedName name="_xlnm.Print_Area" localSheetId="2">'3'!$A$1:$N$34</definedName>
    <definedName name="_xlnm.Print_Area" localSheetId="3">'4'!$A$1:$N$32</definedName>
    <definedName name="_xlnm.Print_Area" localSheetId="4">FINAL!$A$1:$N$27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4" i="11" l="1"/>
  <c r="N15" i="11"/>
  <c r="N16" i="11"/>
  <c r="N17" i="11"/>
  <c r="H15" i="11"/>
  <c r="H16" i="11"/>
  <c r="H17" i="11"/>
  <c r="H14" i="11"/>
  <c r="J15" i="11"/>
  <c r="J16" i="11"/>
  <c r="J17" i="11"/>
  <c r="J14" i="11"/>
  <c r="A25" i="11"/>
  <c r="N18" i="11"/>
  <c r="M18" i="11"/>
  <c r="K18" i="11"/>
  <c r="G18" i="11"/>
  <c r="F18" i="11"/>
  <c r="C17" i="11"/>
  <c r="A17" i="11"/>
  <c r="E16" i="11"/>
  <c r="E18" i="11" s="1"/>
  <c r="C16" i="11"/>
  <c r="A16" i="11"/>
  <c r="D14" i="11"/>
  <c r="C14" i="11"/>
  <c r="A14" i="11"/>
  <c r="B10" i="11"/>
  <c r="B27" i="11" s="1"/>
  <c r="L8" i="11"/>
  <c r="H8" i="11"/>
  <c r="E8" i="11"/>
  <c r="D15" i="10"/>
  <c r="D16" i="10"/>
  <c r="D17" i="10"/>
  <c r="A15" i="10"/>
  <c r="A30" i="10"/>
  <c r="M23" i="10"/>
  <c r="K23" i="10"/>
  <c r="G23" i="10"/>
  <c r="F23" i="10"/>
  <c r="C22" i="10"/>
  <c r="A22" i="10"/>
  <c r="N23" i="10"/>
  <c r="E20" i="10"/>
  <c r="E23" i="10" s="1"/>
  <c r="C20" i="10"/>
  <c r="A20" i="10"/>
  <c r="A17" i="10"/>
  <c r="D14" i="10"/>
  <c r="C14" i="10"/>
  <c r="A14" i="10"/>
  <c r="B10" i="10"/>
  <c r="B32" i="10" s="1"/>
  <c r="L8" i="10"/>
  <c r="H8" i="10"/>
  <c r="E8" i="10"/>
  <c r="H18" i="11" l="1"/>
  <c r="L18" i="11"/>
  <c r="I18" i="11"/>
  <c r="J18" i="11" s="1"/>
  <c r="L23" i="10"/>
  <c r="H23" i="10"/>
  <c r="I23" i="10"/>
  <c r="J23" i="10" s="1"/>
  <c r="A32" i="9" l="1"/>
  <c r="M25" i="9"/>
  <c r="K25" i="9"/>
  <c r="L25" i="9" s="1"/>
  <c r="G25" i="9"/>
  <c r="F25" i="9"/>
  <c r="I25" i="9" s="1"/>
  <c r="J25" i="9" s="1"/>
  <c r="E25" i="9"/>
  <c r="D17" i="9"/>
  <c r="C17" i="9"/>
  <c r="A17" i="9"/>
  <c r="N16" i="9"/>
  <c r="N25" i="9" s="1"/>
  <c r="E16" i="9"/>
  <c r="D16" i="9"/>
  <c r="C16" i="9"/>
  <c r="A16" i="9"/>
  <c r="D15" i="9"/>
  <c r="C15" i="9"/>
  <c r="A15" i="9"/>
  <c r="D14" i="9"/>
  <c r="C14" i="9"/>
  <c r="A14" i="9"/>
  <c r="B10" i="9"/>
  <c r="B34" i="9" s="1"/>
  <c r="L8" i="9"/>
  <c r="H8" i="9"/>
  <c r="E8" i="9"/>
  <c r="N16" i="2"/>
  <c r="I16" i="1"/>
  <c r="I14" i="1"/>
  <c r="H25" i="9" l="1"/>
  <c r="I15" i="1"/>
  <c r="I17" i="1" l="1"/>
  <c r="D17" i="2" l="1"/>
  <c r="C17" i="2"/>
  <c r="A17" i="2"/>
  <c r="E16" i="2"/>
  <c r="D16" i="2"/>
  <c r="C16" i="2"/>
  <c r="A16" i="2"/>
  <c r="D15" i="2"/>
  <c r="C15" i="2"/>
  <c r="A15" i="2"/>
  <c r="D14" i="2"/>
  <c r="C14" i="2"/>
  <c r="A14" i="2"/>
  <c r="B10" i="2"/>
  <c r="B34" i="2" s="1"/>
  <c r="L8" i="2"/>
  <c r="H8" i="2"/>
  <c r="E8" i="2"/>
  <c r="A32" i="2"/>
  <c r="N25" i="2"/>
  <c r="M25" i="2"/>
  <c r="K25" i="2"/>
  <c r="G25" i="2"/>
  <c r="F25" i="2"/>
  <c r="B33" i="1"/>
  <c r="A31" i="1"/>
  <c r="N24" i="1"/>
  <c r="M24" i="1"/>
  <c r="K24" i="1"/>
  <c r="G24" i="1"/>
  <c r="F24" i="1"/>
  <c r="E24" i="1"/>
  <c r="L24" i="1" l="1"/>
  <c r="E25" i="2"/>
  <c r="L25" i="2" s="1"/>
  <c r="I24" i="1"/>
  <c r="J24" i="1" s="1"/>
  <c r="H24" i="1"/>
  <c r="H25" i="2" l="1"/>
  <c r="I25" i="2"/>
  <c r="J2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FJGM</author>
  </authors>
  <commentList>
    <comment ref="B8" authorId="0" shapeId="0" xr:uid="{00000000-0006-0000-0000-000001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FJGM</author>
  </authors>
  <commentList>
    <comment ref="E8" authorId="0" shapeId="0" xr:uid="{00000000-0006-0000-0100-000001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FJGM</author>
  </authors>
  <commentList>
    <comment ref="E8" authorId="0" shapeId="0" xr:uid="{67A3070B-68AA-4DF7-AB40-B2BDFAF7E9A5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H8" authorId="0" shapeId="0" xr:uid="{820565D4-C4F0-4A32-AD46-9A40C8FDAA2D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L8" authorId="0" shapeId="0" xr:uid="{923430EC-97D7-455D-8ABE-5B87A9BD1E4F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FJGM</author>
  </authors>
  <commentList>
    <comment ref="E8" authorId="0" shapeId="0" xr:uid="{E9C72484-A37B-4869-9C2E-E4235B2149F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H8" authorId="0" shapeId="0" xr:uid="{056E0E6F-A8C4-4CAC-A393-597CAC8E715B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L8" authorId="0" shapeId="0" xr:uid="{E054E6EF-4C03-4F47-838A-B22E186524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FJGM</author>
  </authors>
  <commentList>
    <comment ref="E8" authorId="0" shapeId="0" xr:uid="{7978468A-F76E-4BA2-A5C2-7B74B23C7763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H8" authorId="0" shapeId="0" xr:uid="{1B960EAA-72E6-46E3-895D-3701C8CC07ED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L8" authorId="0" shapeId="0" xr:uid="{5BFCEEA0-D5A5-48E8-8006-72EB2E44493E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<sst xmlns="http://schemas.openxmlformats.org/spreadsheetml/2006/main" count="226" uniqueCount="49">
  <si>
    <t>Reporte Parcial y Final del Semestre</t>
  </si>
  <si>
    <t>INSTITUTO TECNOLÓGICO SUPERIOR DE SAN ANDRÉS TUXTLA</t>
  </si>
  <si>
    <t>SUBDIRECCIÓN ACADÉMICA</t>
  </si>
  <si>
    <t>DIVISIÓN DE INGENIERÍA</t>
  </si>
  <si>
    <t>AMBIENTAL</t>
  </si>
  <si>
    <t>Reporte No.</t>
  </si>
  <si>
    <t>1°</t>
  </si>
  <si>
    <t>Grupos Atendidos:</t>
  </si>
  <si>
    <t>Asig. dif.</t>
  </si>
  <si>
    <t>Periodo Escolar:</t>
  </si>
  <si>
    <t>PROFESOR (A):</t>
  </si>
  <si>
    <t>FRANCISCO JOSÉ GÓMEZ MARÍN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</si>
  <si>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</si>
  <si>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</si>
  <si>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</si>
  <si>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</si>
  <si>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</si>
  <si>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</si>
  <si>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</si>
  <si>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</si>
  <si>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</si>
  <si>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</si>
  <si>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</si>
  <si>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</si>
  <si>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</si>
  <si>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</si>
  <si>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</si>
  <si>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IAMB</t>
  </si>
  <si>
    <t>TOTAL</t>
  </si>
  <si>
    <t>-</t>
  </si>
  <si>
    <t>A= Total de alumnos(as) por materia
B= no. De alumnos(as) que alcanzaron las competencias (EP= evaluación de primera oportunidad, ES= evaluación de segunda oportunidad)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</si>
  <si>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</si>
  <si>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</si>
  <si>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JESSICA ALEJANDRA REYES LARIOS</t>
  </si>
  <si>
    <t>II</t>
  </si>
  <si>
    <t>III</t>
  </si>
  <si>
    <t>IV</t>
  </si>
  <si>
    <t>FINAL</t>
  </si>
  <si>
    <t>SISTEMAS DE INFORMACIÓN GEOGRÁFICA</t>
  </si>
  <si>
    <t>406 A</t>
  </si>
  <si>
    <t>406 B</t>
  </si>
  <si>
    <t>EVALUACIÓN DE IMPACTO AMBIENTAL</t>
  </si>
  <si>
    <t>606 A</t>
  </si>
  <si>
    <t>MODELIZACIÓN Y SIMULACIÓN DE SISTEMAS AMBIENTALES</t>
  </si>
  <si>
    <t>Febrero 2024- Junio 2024</t>
  </si>
  <si>
    <t>806 A</t>
  </si>
  <si>
    <t>Jessica Alejandra Reyes Larios</t>
  </si>
  <si>
    <t>V</t>
  </si>
  <si>
    <t>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</si>
</sst>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[$-80A]General"/>
    <numFmt numFmtId="166" formatCode="[$-80A]0%"/>
    <numFmt numFmtId="167" formatCode="[$$-80A]#,##0.00;[Red]&quot;-&quot;[$$-80A]#,##0.00"/>
  </numFmts>
  <fonts count="9" x14ac:knownFonts="1">
    <font>
      <sz val="11"/>
      <color theme="1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5" fontId="1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44">
    <xf numFmtId="0" fontId="0" fillId="0" borderId="0" xfId="0"/>
    <xf numFmtId="165" fontId="4" fillId="0" borderId="0" xfId="1" applyFont="1"/>
    <xf numFmtId="165" fontId="6" fillId="0" borderId="0" xfId="1" applyFont="1" applyAlignment="1">
      <alignment horizontal="center"/>
    </xf>
    <xf numFmtId="165" fontId="6" fillId="0" borderId="0" xfId="1" applyFont="1"/>
    <xf numFmtId="165" fontId="6" fillId="0" borderId="0" xfId="1" applyFont="1" applyAlignment="1">
      <alignment horizontal="right"/>
    </xf>
    <xf numFmtId="165" fontId="4" fillId="0" borderId="1" xfId="1" applyFont="1" applyBorder="1" applyAlignment="1">
      <alignment horizontal="center"/>
    </xf>
    <xf numFmtId="165" fontId="6" fillId="0" borderId="0" xfId="1" applyFont="1" applyAlignment="1">
      <alignment horizontal="right" vertical="center" wrapText="1"/>
    </xf>
    <xf numFmtId="165" fontId="4" fillId="0" borderId="1" xfId="1" applyFont="1" applyBorder="1" applyAlignment="1">
      <alignment horizontal="center" vertical="center" wrapText="1"/>
    </xf>
    <xf numFmtId="165" fontId="4" fillId="0" borderId="0" xfId="1" applyFont="1" applyAlignment="1">
      <alignment horizontal="center"/>
    </xf>
    <xf numFmtId="165" fontId="6" fillId="2" borderId="2" xfId="1" applyFont="1" applyFill="1" applyBorder="1" applyAlignment="1">
      <alignment horizontal="center" vertical="center" wrapText="1"/>
    </xf>
    <xf numFmtId="165" fontId="4" fillId="0" borderId="2" xfId="1" applyFont="1" applyBorder="1" applyAlignment="1">
      <alignment horizontal="left" vertical="center" wrapText="1"/>
    </xf>
    <xf numFmtId="165" fontId="4" fillId="0" borderId="2" xfId="1" applyFont="1" applyBorder="1" applyAlignment="1">
      <alignment horizontal="center" vertical="center" wrapText="1"/>
    </xf>
    <xf numFmtId="166" fontId="4" fillId="0" borderId="2" xfId="2" applyFont="1" applyBorder="1" applyAlignment="1">
      <alignment horizontal="center" vertical="center" wrapText="1"/>
    </xf>
    <xf numFmtId="165" fontId="4" fillId="0" borderId="0" xfId="1" applyFont="1" applyAlignment="1">
      <alignment wrapText="1"/>
    </xf>
    <xf numFmtId="165" fontId="4" fillId="2" borderId="2" xfId="1" applyFont="1" applyFill="1" applyBorder="1" applyAlignment="1">
      <alignment horizontal="center" vertical="center"/>
    </xf>
    <xf numFmtId="164" fontId="4" fillId="2" borderId="2" xfId="2" applyNumberFormat="1" applyFont="1" applyFill="1" applyBorder="1" applyAlignment="1">
      <alignment horizontal="center" vertical="center"/>
    </xf>
    <xf numFmtId="166" fontId="4" fillId="2" borderId="2" xfId="2" applyFont="1" applyFill="1" applyBorder="1" applyAlignment="1">
      <alignment horizontal="center" vertical="center"/>
    </xf>
    <xf numFmtId="165" fontId="4" fillId="0" borderId="0" xfId="1" applyFont="1" applyAlignment="1">
      <alignment vertical="center" wrapText="1"/>
    </xf>
    <xf numFmtId="165" fontId="4" fillId="0" borderId="0" xfId="1" applyFont="1" applyAlignment="1">
      <alignment vertical="top"/>
    </xf>
    <xf numFmtId="165" fontId="7" fillId="0" borderId="0" xfId="1" applyFont="1" applyAlignment="1">
      <alignment vertical="top"/>
    </xf>
    <xf numFmtId="165" fontId="6" fillId="0" borderId="0" xfId="1" applyFont="1" applyAlignment="1">
      <alignment vertical="top"/>
    </xf>
    <xf numFmtId="165" fontId="4" fillId="3" borderId="2" xfId="1" applyFont="1" applyFill="1" applyBorder="1" applyAlignment="1">
      <alignment horizontal="center" vertical="center" wrapText="1"/>
    </xf>
    <xf numFmtId="166" fontId="4" fillId="3" borderId="2" xfId="2" applyFont="1" applyFill="1" applyBorder="1" applyAlignment="1">
      <alignment horizontal="center" vertical="center" wrapText="1"/>
    </xf>
    <xf numFmtId="1" fontId="4" fillId="0" borderId="2" xfId="2" applyNumberFormat="1" applyFont="1" applyBorder="1" applyAlignment="1">
      <alignment horizontal="center" vertical="center" wrapText="1"/>
    </xf>
    <xf numFmtId="165" fontId="4" fillId="0" borderId="0" xfId="1" applyFont="1" applyAlignment="1">
      <alignment horizontal="center"/>
    </xf>
    <xf numFmtId="0" fontId="0" fillId="0" borderId="0" xfId="0"/>
    <xf numFmtId="165" fontId="6" fillId="2" borderId="2" xfId="1" applyFont="1" applyFill="1" applyBorder="1" applyAlignment="1">
      <alignment horizontal="center" vertical="center"/>
    </xf>
    <xf numFmtId="165" fontId="4" fillId="0" borderId="0" xfId="1" applyFont="1" applyAlignment="1">
      <alignment horizontal="left" vertical="top" wrapText="1"/>
    </xf>
    <xf numFmtId="0" fontId="0" fillId="0" borderId="1" xfId="0" applyBorder="1"/>
    <xf numFmtId="165" fontId="4" fillId="0" borderId="1" xfId="1" applyFont="1" applyBorder="1"/>
    <xf numFmtId="165" fontId="6" fillId="0" borderId="0" xfId="1" applyFont="1" applyAlignment="1">
      <alignment horizontal="center" vertical="center" wrapText="1"/>
    </xf>
    <xf numFmtId="165" fontId="6" fillId="0" borderId="0" xfId="1" applyFont="1" applyAlignment="1">
      <alignment horizontal="center"/>
    </xf>
    <xf numFmtId="165" fontId="4" fillId="0" borderId="1" xfId="1" applyFont="1" applyBorder="1" applyAlignment="1">
      <alignment horizontal="center"/>
    </xf>
    <xf numFmtId="165" fontId="6" fillId="2" borderId="2" xfId="1" applyFont="1" applyFill="1" applyBorder="1" applyAlignment="1">
      <alignment horizontal="center" vertical="center" wrapText="1"/>
    </xf>
    <xf numFmtId="165" fontId="6" fillId="0" borderId="0" xfId="1" applyFont="1" applyAlignment="1">
      <alignment horizontal="right"/>
    </xf>
    <xf numFmtId="165" fontId="5" fillId="0" borderId="0" xfId="1" applyFont="1" applyAlignment="1">
      <alignment horizontal="center" vertical="center"/>
    </xf>
    <xf numFmtId="165" fontId="6" fillId="0" borderId="0" xfId="1" applyFont="1" applyAlignment="1">
      <alignment horizontal="right" vertical="center"/>
    </xf>
    <xf numFmtId="165" fontId="6" fillId="0" borderId="1" xfId="1" applyFont="1" applyBorder="1" applyAlignment="1">
      <alignment horizontal="center"/>
    </xf>
    <xf numFmtId="165" fontId="6" fillId="0" borderId="0" xfId="1" applyFont="1" applyAlignment="1">
      <alignment horizontal="center" vertical="top"/>
    </xf>
    <xf numFmtId="0" fontId="0" fillId="0" borderId="0" xfId="0" applyAlignment="1">
      <alignment vertical="top"/>
    </xf>
    <xf numFmtId="165" fontId="4" fillId="0" borderId="3" xfId="1" applyFont="1" applyBorder="1"/>
    <xf numFmtId="10" fontId="4" fillId="0" borderId="2" xfId="2" applyNumberFormat="1" applyFont="1" applyBorder="1" applyAlignment="1">
      <alignment horizontal="center" vertical="center" wrapText="1"/>
    </xf>
    <xf numFmtId="165" fontId="4" fillId="0" borderId="2" xfId="1" applyFont="1" applyFill="1" applyBorder="1" applyAlignment="1">
      <alignment horizontal="center" vertical="center" wrapText="1"/>
    </xf>
    <xf numFmtId="166" fontId="4" fillId="0" borderId="2" xfId="2" applyFont="1" applyFill="1" applyBorder="1" applyAlignment="1">
      <alignment horizontal="center" vertical="center" wrapText="1"/>
    </xf>
  </cellXfs>
  <cellStyles count="7">
    <cellStyle name="Excel Built-in Normal" xfId="1" xr:uid="{00000000-0005-0000-0000-000000000000}"/>
    <cellStyle name="Excel Built-in Percent" xfId="2" xr:uid="{00000000-0005-0000-0000-000001000000}"/>
    <cellStyle name="Heading" xfId="3" xr:uid="{00000000-0005-0000-0000-000002000000}"/>
    <cellStyle name="Heading1" xfId="4" xr:uid="{00000000-0005-0000-0000-000003000000}"/>
    <cellStyle name="Normal" xfId="0" builtinId="0" customBuiltin="1"/>
    <cellStyle name="Result" xfId="5" xr:uid="{00000000-0005-0000-0000-000005000000}"/>
    <cellStyle name="Result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0</xdr:rowOff>
    </xdr:from>
    <xdr:ext cx="2442600" cy="751320"/>
    <xdr:pic>
      <xdr:nvPicPr>
        <xdr:cNvPr id="2" name="Imagen 3">
          <a:extLst>
            <a:ext uri="{FF2B5EF4-FFF2-40B4-BE49-F238E27FC236}">
              <a16:creationId xmlns:a16="http://schemas.microsoft.com/office/drawing/2014/main" id="{1D06A77D-E290-3CF9-AF4B-9DA113C389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000" y="0"/>
          <a:ext cx="2442600" cy="7513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11</xdr:col>
      <xdr:colOff>219780</xdr:colOff>
      <xdr:row>0</xdr:row>
      <xdr:rowOff>0</xdr:rowOff>
    </xdr:from>
    <xdr:ext cx="1366920" cy="703800"/>
    <xdr:pic>
      <xdr:nvPicPr>
        <xdr:cNvPr id="3" name="Imagen 1">
          <a:extLst>
            <a:ext uri="{FF2B5EF4-FFF2-40B4-BE49-F238E27FC236}">
              <a16:creationId xmlns:a16="http://schemas.microsoft.com/office/drawing/2014/main" id="{76BBEB7A-B1C2-8EE2-CDAC-24760E0B5F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7877880" y="0"/>
          <a:ext cx="1366920" cy="703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0</xdr:rowOff>
    </xdr:from>
    <xdr:ext cx="2442600" cy="751320"/>
    <xdr:pic>
      <xdr:nvPicPr>
        <xdr:cNvPr id="2" name="Imagen 1">
          <a:extLst>
            <a:ext uri="{FF2B5EF4-FFF2-40B4-BE49-F238E27FC236}">
              <a16:creationId xmlns:a16="http://schemas.microsoft.com/office/drawing/2014/main" id="{ABA57E57-6BF3-EFD7-4524-D2C239B188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000" y="0"/>
          <a:ext cx="2442600" cy="7513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12</xdr:col>
      <xdr:colOff>150120</xdr:colOff>
      <xdr:row>0</xdr:row>
      <xdr:rowOff>24480</xdr:rowOff>
    </xdr:from>
    <xdr:ext cx="1366920" cy="703800"/>
    <xdr:pic>
      <xdr:nvPicPr>
        <xdr:cNvPr id="3" name="Imagen 2">
          <a:extLst>
            <a:ext uri="{FF2B5EF4-FFF2-40B4-BE49-F238E27FC236}">
              <a16:creationId xmlns:a16="http://schemas.microsoft.com/office/drawing/2014/main" id="{8158F544-83F7-6D50-9405-8237EC9CE6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9553200" y="24480"/>
          <a:ext cx="1366920" cy="703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0</xdr:rowOff>
    </xdr:from>
    <xdr:ext cx="2442600" cy="751320"/>
    <xdr:pic>
      <xdr:nvPicPr>
        <xdr:cNvPr id="2" name="Imagen 1">
          <a:extLst>
            <a:ext uri="{FF2B5EF4-FFF2-40B4-BE49-F238E27FC236}">
              <a16:creationId xmlns:a16="http://schemas.microsoft.com/office/drawing/2014/main" id="{E212E563-05FA-46CE-955A-62614D8DA1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000" y="0"/>
          <a:ext cx="2442600" cy="7513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12</xdr:col>
      <xdr:colOff>150120</xdr:colOff>
      <xdr:row>0</xdr:row>
      <xdr:rowOff>24480</xdr:rowOff>
    </xdr:from>
    <xdr:ext cx="1366920" cy="703800"/>
    <xdr:pic>
      <xdr:nvPicPr>
        <xdr:cNvPr id="3" name="Imagen 2">
          <a:extLst>
            <a:ext uri="{FF2B5EF4-FFF2-40B4-BE49-F238E27FC236}">
              <a16:creationId xmlns:a16="http://schemas.microsoft.com/office/drawing/2014/main" id="{C84F3804-C3E5-46E8-96A5-6124C43C4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9553200" y="24480"/>
          <a:ext cx="1366920" cy="703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0</xdr:rowOff>
    </xdr:from>
    <xdr:ext cx="2442600" cy="751320"/>
    <xdr:pic>
      <xdr:nvPicPr>
        <xdr:cNvPr id="2" name="Imagen 1">
          <a:extLst>
            <a:ext uri="{FF2B5EF4-FFF2-40B4-BE49-F238E27FC236}">
              <a16:creationId xmlns:a16="http://schemas.microsoft.com/office/drawing/2014/main" id="{C72A9C70-6E62-4E87-8C47-8D1B36C82F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000" y="0"/>
          <a:ext cx="2442600" cy="7513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12</xdr:col>
      <xdr:colOff>150120</xdr:colOff>
      <xdr:row>0</xdr:row>
      <xdr:rowOff>24480</xdr:rowOff>
    </xdr:from>
    <xdr:ext cx="1366920" cy="703800"/>
    <xdr:pic>
      <xdr:nvPicPr>
        <xdr:cNvPr id="3" name="Imagen 2">
          <a:extLst>
            <a:ext uri="{FF2B5EF4-FFF2-40B4-BE49-F238E27FC236}">
              <a16:creationId xmlns:a16="http://schemas.microsoft.com/office/drawing/2014/main" id="{6506A072-7F4B-4F12-B109-B173DEC564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9553200" y="24480"/>
          <a:ext cx="1366920" cy="703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0</xdr:rowOff>
    </xdr:from>
    <xdr:ext cx="2442600" cy="751320"/>
    <xdr:pic>
      <xdr:nvPicPr>
        <xdr:cNvPr id="2" name="Imagen 1">
          <a:extLst>
            <a:ext uri="{FF2B5EF4-FFF2-40B4-BE49-F238E27FC236}">
              <a16:creationId xmlns:a16="http://schemas.microsoft.com/office/drawing/2014/main" id="{CEBAB7B8-7ADB-4209-80E0-BEB7418120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000" y="0"/>
          <a:ext cx="2442600" cy="7513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12</xdr:col>
      <xdr:colOff>150120</xdr:colOff>
      <xdr:row>0</xdr:row>
      <xdr:rowOff>24480</xdr:rowOff>
    </xdr:from>
    <xdr:ext cx="1366920" cy="703800"/>
    <xdr:pic>
      <xdr:nvPicPr>
        <xdr:cNvPr id="3" name="Imagen 2">
          <a:extLst>
            <a:ext uri="{FF2B5EF4-FFF2-40B4-BE49-F238E27FC236}">
              <a16:creationId xmlns:a16="http://schemas.microsoft.com/office/drawing/2014/main" id="{5BAD4814-0D6C-4ABB-9591-095BE4CEA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9697980" y="24480"/>
          <a:ext cx="1366920" cy="703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33"/>
  <sheetViews>
    <sheetView zoomScale="90" zoomScaleNormal="90" workbookViewId="0">
      <selection activeCell="H33" sqref="H33"/>
    </sheetView>
  </sheetViews>
  <sheetFormatPr baseColWidth="10" defaultRowHeight="45" customHeight="1" x14ac:dyDescent="0.25"/>
  <cols>
    <col min="1" max="1" width="29.69921875" style="1" customWidth="1"/>
    <col min="2" max="2" width="4.3984375" style="1" customWidth="1"/>
    <col min="3" max="3" width="5.19921875" style="1" customWidth="1"/>
    <col min="4" max="4" width="16.59765625" style="1" customWidth="1"/>
    <col min="5" max="5" width="5.69921875" style="1" customWidth="1"/>
    <col min="6" max="6" width="5.8984375" style="1" customWidth="1"/>
    <col min="7" max="7" width="7" style="1" customWidth="1"/>
    <col min="8" max="8" width="5.69921875" style="1" customWidth="1"/>
    <col min="9" max="12" width="7" style="1" customWidth="1"/>
    <col min="13" max="13" width="6.09765625" style="1" customWidth="1"/>
    <col min="14" max="14" width="8.19921875" style="1" customWidth="1"/>
    <col min="15" max="1024" width="10.59765625" style="1" customWidth="1"/>
  </cols>
  <sheetData>
    <row r="1" spans="1:18" ht="62.25" customHeight="1" x14ac:dyDescent="0.25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8" ht="13.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8" ht="13.8" x14ac:dyDescent="0.25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8" ht="13.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8" ht="13.8" x14ac:dyDescent="0.25">
      <c r="A5" s="31" t="s">
        <v>2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8" ht="13.8" x14ac:dyDescent="0.25">
      <c r="A6" s="36" t="s">
        <v>3</v>
      </c>
      <c r="B6" s="36"/>
      <c r="C6" s="36"/>
      <c r="D6" s="36"/>
      <c r="E6" s="37" t="s">
        <v>4</v>
      </c>
      <c r="F6" s="37"/>
      <c r="G6" s="37"/>
      <c r="H6" s="37"/>
      <c r="I6" s="3"/>
      <c r="J6" s="3"/>
      <c r="K6" s="3"/>
      <c r="L6" s="3"/>
      <c r="M6" s="3"/>
      <c r="N6" s="3"/>
    </row>
    <row r="7" spans="1:18" ht="13.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8" ht="13.8" x14ac:dyDescent="0.25">
      <c r="A8" s="4" t="s">
        <v>5</v>
      </c>
      <c r="B8" s="32" t="s">
        <v>6</v>
      </c>
      <c r="C8" s="32"/>
      <c r="D8" s="6" t="s">
        <v>7</v>
      </c>
      <c r="E8" s="7">
        <v>4</v>
      </c>
      <c r="G8" s="4" t="s">
        <v>8</v>
      </c>
      <c r="H8" s="7">
        <v>3</v>
      </c>
      <c r="I8" s="34" t="s">
        <v>9</v>
      </c>
      <c r="J8" s="34"/>
      <c r="K8" s="34"/>
      <c r="L8" s="32" t="s">
        <v>44</v>
      </c>
      <c r="M8" s="32"/>
      <c r="N8" s="32"/>
    </row>
    <row r="9" spans="1:18" ht="13.8" x14ac:dyDescent="0.25"/>
    <row r="10" spans="1:18" ht="13.8" x14ac:dyDescent="0.25">
      <c r="A10" s="4" t="s">
        <v>10</v>
      </c>
      <c r="B10" s="32" t="s">
        <v>11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8" ht="13.8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8" ht="13.8" x14ac:dyDescent="0.25">
      <c r="A12" s="26" t="s">
        <v>12</v>
      </c>
      <c r="B12" s="33" t="s">
        <v>13</v>
      </c>
      <c r="C12" s="33" t="s">
        <v>14</v>
      </c>
      <c r="D12" s="26" t="s">
        <v>15</v>
      </c>
      <c r="E12" s="26" t="s">
        <v>16</v>
      </c>
      <c r="F12" s="26" t="s">
        <v>17</v>
      </c>
      <c r="G12" s="26"/>
      <c r="H12" s="26" t="s">
        <v>18</v>
      </c>
      <c r="I12" s="26" t="s">
        <v>19</v>
      </c>
      <c r="J12" s="26" t="s">
        <v>20</v>
      </c>
      <c r="K12" s="26" t="s">
        <v>21</v>
      </c>
      <c r="L12" s="26" t="s">
        <v>22</v>
      </c>
      <c r="M12" s="26" t="s">
        <v>23</v>
      </c>
      <c r="N12" s="26" t="s">
        <v>24</v>
      </c>
    </row>
    <row r="13" spans="1:18" ht="13.8" x14ac:dyDescent="0.25">
      <c r="A13" s="26"/>
      <c r="B13" s="33"/>
      <c r="C13" s="33"/>
      <c r="D13" s="26"/>
      <c r="E13" s="26"/>
      <c r="F13" s="9" t="s">
        <v>25</v>
      </c>
      <c r="G13" s="9" t="s">
        <v>26</v>
      </c>
      <c r="H13" s="26"/>
      <c r="I13" s="26"/>
      <c r="J13" s="26"/>
      <c r="K13" s="26"/>
      <c r="L13" s="26"/>
      <c r="M13" s="26"/>
      <c r="N13" s="26"/>
    </row>
    <row r="14" spans="1:18" s="13" customFormat="1" ht="26.4" x14ac:dyDescent="0.25">
      <c r="A14" s="10" t="s">
        <v>38</v>
      </c>
      <c r="B14" s="11" t="s">
        <v>24</v>
      </c>
      <c r="C14" s="11" t="s">
        <v>39</v>
      </c>
      <c r="D14" s="11" t="s">
        <v>27</v>
      </c>
      <c r="E14" s="21">
        <v>23</v>
      </c>
      <c r="F14" s="21">
        <v>20</v>
      </c>
      <c r="G14" s="21"/>
      <c r="H14" s="22"/>
      <c r="I14" s="21">
        <f>E14-F14</f>
        <v>3</v>
      </c>
      <c r="J14" s="22"/>
      <c r="K14" s="21">
        <v>0</v>
      </c>
      <c r="L14" s="22">
        <v>0</v>
      </c>
      <c r="M14" s="21">
        <v>69</v>
      </c>
      <c r="N14" s="22">
        <v>0.87</v>
      </c>
      <c r="R14" s="1"/>
    </row>
    <row r="15" spans="1:18" s="13" customFormat="1" ht="26.4" x14ac:dyDescent="0.25">
      <c r="A15" s="10" t="s">
        <v>38</v>
      </c>
      <c r="B15" s="11" t="s">
        <v>24</v>
      </c>
      <c r="C15" s="11" t="s">
        <v>40</v>
      </c>
      <c r="D15" s="11" t="s">
        <v>27</v>
      </c>
      <c r="E15" s="21">
        <v>23</v>
      </c>
      <c r="F15" s="21">
        <v>13</v>
      </c>
      <c r="G15" s="21"/>
      <c r="H15" s="22"/>
      <c r="I15" s="21">
        <f t="shared" ref="I15:I17" si="0">(E15-SUM(F15:G15))-K15</f>
        <v>10</v>
      </c>
      <c r="J15" s="22"/>
      <c r="K15" s="21">
        <v>0</v>
      </c>
      <c r="L15" s="22">
        <v>0</v>
      </c>
      <c r="M15" s="21">
        <v>42</v>
      </c>
      <c r="N15" s="22">
        <v>0.56999999999999995</v>
      </c>
    </row>
    <row r="16" spans="1:18" s="13" customFormat="1" ht="26.4" x14ac:dyDescent="0.25">
      <c r="A16" s="10" t="s">
        <v>41</v>
      </c>
      <c r="B16" s="11" t="s">
        <v>24</v>
      </c>
      <c r="C16" s="11" t="s">
        <v>42</v>
      </c>
      <c r="D16" s="11" t="s">
        <v>27</v>
      </c>
      <c r="E16" s="21">
        <v>24</v>
      </c>
      <c r="F16" s="21">
        <v>15</v>
      </c>
      <c r="G16" s="21"/>
      <c r="H16" s="22"/>
      <c r="I16" s="21">
        <f t="shared" si="0"/>
        <v>9</v>
      </c>
      <c r="J16" s="22"/>
      <c r="K16" s="21">
        <v>0</v>
      </c>
      <c r="L16" s="22">
        <v>0</v>
      </c>
      <c r="M16" s="21">
        <v>49</v>
      </c>
      <c r="N16" s="22">
        <v>0.63</v>
      </c>
    </row>
    <row r="17" spans="1:14" s="13" customFormat="1" ht="37.200000000000003" customHeight="1" x14ac:dyDescent="0.25">
      <c r="A17" s="10" t="s">
        <v>43</v>
      </c>
      <c r="B17" s="11" t="s">
        <v>24</v>
      </c>
      <c r="C17" s="11" t="s">
        <v>45</v>
      </c>
      <c r="D17" s="11" t="s">
        <v>27</v>
      </c>
      <c r="E17" s="21">
        <v>18</v>
      </c>
      <c r="F17" s="21">
        <v>9</v>
      </c>
      <c r="G17" s="21"/>
      <c r="H17" s="22"/>
      <c r="I17" s="21">
        <f t="shared" si="0"/>
        <v>9</v>
      </c>
      <c r="J17" s="22"/>
      <c r="K17" s="21">
        <v>0</v>
      </c>
      <c r="L17" s="22">
        <v>0</v>
      </c>
      <c r="M17" s="21">
        <v>43</v>
      </c>
      <c r="N17" s="22">
        <v>0.5</v>
      </c>
    </row>
    <row r="18" spans="1:14" s="13" customFormat="1" ht="13.2" x14ac:dyDescent="0.25">
      <c r="A18" s="10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2"/>
    </row>
    <row r="19" spans="1:14" s="13" customFormat="1" ht="13.2" x14ac:dyDescent="0.25">
      <c r="A19" s="10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2"/>
    </row>
    <row r="20" spans="1:14" s="13" customFormat="1" ht="13.2" x14ac:dyDescent="0.25">
      <c r="A20" s="10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2"/>
    </row>
    <row r="21" spans="1:14" s="13" customFormat="1" ht="13.2" x14ac:dyDescent="0.25">
      <c r="A21" s="10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2"/>
    </row>
    <row r="22" spans="1:14" s="13" customFormat="1" ht="13.2" x14ac:dyDescent="0.25">
      <c r="A22" s="10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2"/>
    </row>
    <row r="23" spans="1:14" s="13" customFormat="1" ht="16.5" customHeight="1" x14ac:dyDescent="0.25">
      <c r="A23" s="10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2"/>
    </row>
    <row r="24" spans="1:14" ht="13.8" x14ac:dyDescent="0.25">
      <c r="A24" s="14" t="s">
        <v>28</v>
      </c>
      <c r="B24" s="14" t="s">
        <v>29</v>
      </c>
      <c r="C24" s="14" t="s">
        <v>29</v>
      </c>
      <c r="D24" s="14" t="s">
        <v>29</v>
      </c>
      <c r="E24" s="14">
        <f>SUM(E14:E23)</f>
        <v>88</v>
      </c>
      <c r="F24" s="14">
        <f>SUM(F14:F23)</f>
        <v>57</v>
      </c>
      <c r="G24" s="14">
        <f>SUM(G14:G23)</f>
        <v>0</v>
      </c>
      <c r="H24" s="15">
        <f>SUM(F24:G24)/E24</f>
        <v>0.64772727272727271</v>
      </c>
      <c r="I24" s="14">
        <f t="shared" ref="I24" si="1">(E24-SUM(F24:G24))-K24</f>
        <v>31</v>
      </c>
      <c r="J24" s="15">
        <f>I24/E24</f>
        <v>0.35227272727272729</v>
      </c>
      <c r="K24" s="14">
        <f>SUM(K14:K23)</f>
        <v>0</v>
      </c>
      <c r="L24" s="15">
        <f>K24/E24</f>
        <v>0</v>
      </c>
      <c r="M24" s="14">
        <f>AVERAGE(M14:M23)</f>
        <v>50.75</v>
      </c>
      <c r="N24" s="16">
        <f>AVERAGE(N14:N23)</f>
        <v>0.64249999999999996</v>
      </c>
    </row>
    <row r="25" spans="1:14" ht="13.8" x14ac:dyDescent="0.25"/>
    <row r="26" spans="1:14" ht="135.6" customHeight="1" x14ac:dyDescent="0.25">
      <c r="A26" s="27" t="s">
        <v>30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</row>
    <row r="27" spans="1:14" ht="13.8" x14ac:dyDescent="0.25"/>
    <row r="28" spans="1:14" ht="13.8" x14ac:dyDescent="0.25">
      <c r="A28" s="17"/>
    </row>
    <row r="29" spans="1:14" ht="13.8" x14ac:dyDescent="0.25">
      <c r="B29" s="30" t="s">
        <v>31</v>
      </c>
      <c r="C29" s="30"/>
      <c r="D29" s="30"/>
      <c r="G29" s="31" t="s">
        <v>32</v>
      </c>
      <c r="H29" s="31"/>
      <c r="I29" s="31"/>
      <c r="J29" s="31"/>
    </row>
    <row r="30" spans="1:14" ht="62.25" customHeight="1" x14ac:dyDescent="0.25">
      <c r="B30" s="28"/>
      <c r="C30" s="28"/>
      <c r="D30" s="28"/>
      <c r="G30" s="29"/>
      <c r="H30" s="29"/>
      <c r="I30" s="29"/>
      <c r="J30" s="29"/>
    </row>
    <row r="31" spans="1:14" ht="13.8" hidden="1" x14ac:dyDescent="0.25">
      <c r="A31" s="24" t="e">
        <f>{#REF!}</f>
        <v>#REF!</v>
      </c>
      <c r="B31" s="24"/>
      <c r="C31" s="8"/>
      <c r="E31" s="25"/>
      <c r="F31" s="25"/>
      <c r="G31" s="25"/>
      <c r="H31" s="25"/>
    </row>
    <row r="32" spans="1:14" ht="13.8" hidden="1" x14ac:dyDescent="0.25"/>
    <row r="33" spans="2:10" ht="45" customHeight="1" x14ac:dyDescent="0.25">
      <c r="B33" s="20" t="str">
        <f>B10</f>
        <v>FRANCISCO JOSÉ GÓMEZ MARÍN</v>
      </c>
      <c r="C33" s="20"/>
      <c r="D33" s="20"/>
      <c r="E33" s="18"/>
      <c r="F33" s="18"/>
      <c r="G33" s="20" t="s">
        <v>33</v>
      </c>
      <c r="H33" s="19"/>
      <c r="I33" s="19"/>
      <c r="J33" s="19"/>
    </row>
  </sheetData>
  <mergeCells count="29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A31:B31"/>
    <mergeCell ref="E31:H31"/>
    <mergeCell ref="M12:M13"/>
    <mergeCell ref="N12:N13"/>
    <mergeCell ref="A26:N26"/>
    <mergeCell ref="B30:D30"/>
    <mergeCell ref="G30:J30"/>
    <mergeCell ref="B29:D29"/>
    <mergeCell ref="G29:J29"/>
  </mergeCells>
  <pageMargins left="0.70826771653543308" right="0.70826771653543308" top="1.1417322834645671" bottom="1.6350393700787402" header="0.74803149606299213" footer="0.31535433070866142"/>
  <pageSetup scale="91" fitToHeight="0" orientation="landscape" r:id="rId1"/>
  <headerFooter alignWithMargins="0">
    <oddFooter>&amp;R&amp;"Calibri,Regular"&amp;K000000Agosto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34"/>
  <sheetViews>
    <sheetView workbookViewId="0">
      <selection activeCell="G20" sqref="G20"/>
    </sheetView>
  </sheetViews>
  <sheetFormatPr baseColWidth="10" defaultRowHeight="45" customHeight="1" x14ac:dyDescent="0.25"/>
  <cols>
    <col min="1" max="1" width="35.8984375" style="1" customWidth="1"/>
    <col min="2" max="2" width="4.3984375" style="1" customWidth="1"/>
    <col min="3" max="3" width="5.19921875" style="1" customWidth="1"/>
    <col min="4" max="4" width="20.19921875" style="1" customWidth="1"/>
    <col min="5" max="5" width="8.69921875" style="1" customWidth="1"/>
    <col min="6" max="12" width="7" style="1" customWidth="1"/>
    <col min="13" max="1024" width="10.59765625" style="1" customWidth="1"/>
  </cols>
  <sheetData>
    <row r="1" spans="1:14" ht="62.25" customHeight="1" x14ac:dyDescent="0.25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ht="13.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8" x14ac:dyDescent="0.25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3.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8" x14ac:dyDescent="0.25">
      <c r="A5" s="31" t="s">
        <v>2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3.8" x14ac:dyDescent="0.25">
      <c r="A6" s="36" t="s">
        <v>3</v>
      </c>
      <c r="B6" s="36"/>
      <c r="C6" s="36"/>
      <c r="D6" s="36"/>
      <c r="E6" s="28" t="s">
        <v>4</v>
      </c>
      <c r="F6" s="28"/>
      <c r="G6" s="28"/>
      <c r="H6" s="28"/>
      <c r="I6" s="3"/>
      <c r="J6" s="3"/>
      <c r="K6" s="3"/>
      <c r="L6" s="3"/>
      <c r="M6" s="3"/>
      <c r="N6" s="3"/>
    </row>
    <row r="7" spans="1:14" ht="13.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.8" x14ac:dyDescent="0.25">
      <c r="A8" s="4" t="s">
        <v>5</v>
      </c>
      <c r="B8" s="32">
        <v>2</v>
      </c>
      <c r="C8" s="32"/>
      <c r="D8" s="6" t="s">
        <v>7</v>
      </c>
      <c r="E8" s="5">
        <f>'1'!E8</f>
        <v>4</v>
      </c>
      <c r="G8" s="4" t="s">
        <v>8</v>
      </c>
      <c r="H8" s="5">
        <f>'1'!H8</f>
        <v>3</v>
      </c>
      <c r="I8" s="34" t="s">
        <v>9</v>
      </c>
      <c r="J8" s="34"/>
      <c r="K8" s="34"/>
      <c r="L8" s="32" t="str">
        <f>'1'!L8</f>
        <v>Febrero 2024- Junio 2024</v>
      </c>
      <c r="M8" s="32"/>
      <c r="N8" s="32"/>
    </row>
    <row r="9" spans="1:14" ht="13.8" x14ac:dyDescent="0.25"/>
    <row r="10" spans="1:14" ht="13.8" x14ac:dyDescent="0.25">
      <c r="A10" s="4" t="s">
        <v>10</v>
      </c>
      <c r="B10" s="32" t="str">
        <f>'1'!B10</f>
        <v>FRANCISCO JOSÉ GÓMEZ MARÍN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8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3.8" x14ac:dyDescent="0.25">
      <c r="A12" s="26" t="s">
        <v>12</v>
      </c>
      <c r="B12" s="33" t="s">
        <v>13</v>
      </c>
      <c r="C12" s="33" t="s">
        <v>14</v>
      </c>
      <c r="D12" s="26" t="s">
        <v>15</v>
      </c>
      <c r="E12" s="26" t="s">
        <v>16</v>
      </c>
      <c r="F12" s="26" t="s">
        <v>17</v>
      </c>
      <c r="G12" s="26"/>
      <c r="H12" s="26" t="s">
        <v>18</v>
      </c>
      <c r="I12" s="26" t="s">
        <v>19</v>
      </c>
      <c r="J12" s="26" t="s">
        <v>20</v>
      </c>
      <c r="K12" s="26" t="s">
        <v>21</v>
      </c>
      <c r="L12" s="26" t="s">
        <v>22</v>
      </c>
      <c r="M12" s="26" t="s">
        <v>23</v>
      </c>
      <c r="N12" s="26" t="s">
        <v>24</v>
      </c>
    </row>
    <row r="13" spans="1:14" ht="13.8" x14ac:dyDescent="0.25">
      <c r="A13" s="26"/>
      <c r="B13" s="33"/>
      <c r="C13" s="33"/>
      <c r="D13" s="26"/>
      <c r="E13" s="26"/>
      <c r="F13" s="9" t="s">
        <v>25</v>
      </c>
      <c r="G13" s="9" t="s">
        <v>26</v>
      </c>
      <c r="H13" s="26"/>
      <c r="I13" s="26"/>
      <c r="J13" s="26"/>
      <c r="K13" s="26"/>
      <c r="L13" s="26"/>
      <c r="M13" s="26"/>
      <c r="N13" s="26"/>
    </row>
    <row r="14" spans="1:14" s="13" customFormat="1" ht="13.2" x14ac:dyDescent="0.25">
      <c r="A14" s="11" t="str">
        <f>'1'!A14</f>
        <v>SISTEMAS DE INFORMACIÓN GEOGRÁFICA</v>
      </c>
      <c r="B14" s="11" t="s">
        <v>34</v>
      </c>
      <c r="C14" s="11" t="str">
        <f>'1'!C14</f>
        <v>406 A</v>
      </c>
      <c r="D14" s="11" t="str">
        <f>'1'!D14</f>
        <v>IAMB</v>
      </c>
      <c r="E14" s="11">
        <v>23</v>
      </c>
      <c r="F14" s="11">
        <v>14</v>
      </c>
      <c r="G14" s="11"/>
      <c r="H14" s="23"/>
      <c r="I14" s="11">
        <v>9</v>
      </c>
      <c r="J14" s="12"/>
      <c r="K14" s="11">
        <v>0</v>
      </c>
      <c r="L14" s="12">
        <v>0</v>
      </c>
      <c r="M14" s="11">
        <v>50</v>
      </c>
      <c r="N14" s="12">
        <v>0.60870000000000002</v>
      </c>
    </row>
    <row r="15" spans="1:14" s="13" customFormat="1" ht="13.2" x14ac:dyDescent="0.25">
      <c r="A15" s="11" t="str">
        <f>'1'!A15</f>
        <v>SISTEMAS DE INFORMACIÓN GEOGRÁFICA</v>
      </c>
      <c r="B15" s="11" t="s">
        <v>34</v>
      </c>
      <c r="C15" s="11" t="str">
        <f>'1'!C15</f>
        <v>406 B</v>
      </c>
      <c r="D15" s="11" t="str">
        <f>'1'!D15</f>
        <v>IAMB</v>
      </c>
      <c r="E15" s="11">
        <v>23</v>
      </c>
      <c r="F15" s="11">
        <v>12</v>
      </c>
      <c r="G15" s="11"/>
      <c r="H15" s="23"/>
      <c r="I15" s="11">
        <v>11</v>
      </c>
      <c r="J15" s="12"/>
      <c r="K15" s="11">
        <v>0</v>
      </c>
      <c r="L15" s="12">
        <v>0</v>
      </c>
      <c r="M15" s="11">
        <v>41.34</v>
      </c>
      <c r="N15" s="12">
        <v>0.52200000000000002</v>
      </c>
    </row>
    <row r="16" spans="1:14" s="13" customFormat="1" ht="13.2" x14ac:dyDescent="0.25">
      <c r="A16" s="11" t="str">
        <f>'1'!A16</f>
        <v>EVALUACIÓN DE IMPACTO AMBIENTAL</v>
      </c>
      <c r="B16" s="11" t="s">
        <v>34</v>
      </c>
      <c r="C16" s="11" t="str">
        <f>'1'!C16</f>
        <v>606 A</v>
      </c>
      <c r="D16" s="11" t="str">
        <f>'1'!D16</f>
        <v>IAMB</v>
      </c>
      <c r="E16" s="11">
        <f>'1'!E16</f>
        <v>24</v>
      </c>
      <c r="F16" s="11">
        <v>16</v>
      </c>
      <c r="G16" s="11"/>
      <c r="H16" s="23"/>
      <c r="I16" s="11">
        <v>8</v>
      </c>
      <c r="J16" s="12"/>
      <c r="K16" s="11">
        <v>0</v>
      </c>
      <c r="L16" s="12">
        <v>0</v>
      </c>
      <c r="M16" s="11">
        <v>52.17</v>
      </c>
      <c r="N16" s="12">
        <f>16/24</f>
        <v>0.66666666666666663</v>
      </c>
    </row>
    <row r="17" spans="1:14" s="13" customFormat="1" ht="32.4" customHeight="1" x14ac:dyDescent="0.25">
      <c r="A17" s="11" t="str">
        <f>'1'!A17</f>
        <v>MODELIZACIÓN Y SIMULACIÓN DE SISTEMAS AMBIENTALES</v>
      </c>
      <c r="B17" s="11" t="s">
        <v>34</v>
      </c>
      <c r="C17" s="11" t="str">
        <f>'1'!C17</f>
        <v>806 A</v>
      </c>
      <c r="D17" s="11" t="str">
        <f>'1'!D17</f>
        <v>IAMB</v>
      </c>
      <c r="E17" s="11">
        <v>18</v>
      </c>
      <c r="F17" s="11">
        <v>8</v>
      </c>
      <c r="G17" s="11"/>
      <c r="H17" s="23"/>
      <c r="I17" s="11">
        <v>10</v>
      </c>
      <c r="J17" s="12"/>
      <c r="K17" s="11">
        <v>0</v>
      </c>
      <c r="L17" s="12">
        <v>0</v>
      </c>
      <c r="M17" s="11">
        <v>40</v>
      </c>
      <c r="N17" s="12">
        <v>0.44400000000000001</v>
      </c>
    </row>
    <row r="18" spans="1:14" s="13" customFormat="1" ht="13.2" x14ac:dyDescent="0.25">
      <c r="A18" s="11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2"/>
    </row>
    <row r="19" spans="1:14" s="13" customFormat="1" ht="13.2" x14ac:dyDescent="0.25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2"/>
    </row>
    <row r="20" spans="1:14" s="13" customFormat="1" ht="13.2" x14ac:dyDescent="0.25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2"/>
    </row>
    <row r="21" spans="1:14" s="13" customFormat="1" ht="13.2" x14ac:dyDescent="0.25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2"/>
    </row>
    <row r="22" spans="1:14" s="13" customFormat="1" ht="13.2" x14ac:dyDescent="0.25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2"/>
    </row>
    <row r="23" spans="1:14" s="13" customFormat="1" ht="13.2" x14ac:dyDescent="0.25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2"/>
    </row>
    <row r="24" spans="1:14" s="13" customFormat="1" ht="16.5" customHeight="1" x14ac:dyDescent="0.25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2"/>
    </row>
    <row r="25" spans="1:14" ht="13.8" x14ac:dyDescent="0.25">
      <c r="A25" s="14" t="s">
        <v>28</v>
      </c>
      <c r="B25" s="14" t="s">
        <v>29</v>
      </c>
      <c r="C25" s="14" t="s">
        <v>29</v>
      </c>
      <c r="D25" s="14" t="s">
        <v>29</v>
      </c>
      <c r="E25" s="14">
        <f>SUM(E14:E24)</f>
        <v>88</v>
      </c>
      <c r="F25" s="14">
        <f>SUM(F14:F24)</f>
        <v>50</v>
      </c>
      <c r="G25" s="14">
        <f>SUM(G14:G24)</f>
        <v>0</v>
      </c>
      <c r="H25" s="15">
        <f>SUM(F25:G25)/E25</f>
        <v>0.56818181818181823</v>
      </c>
      <c r="I25" s="14">
        <f t="shared" ref="I25" si="0">(E25-SUM(F25:G25))-K25</f>
        <v>38</v>
      </c>
      <c r="J25" s="15">
        <f t="shared" ref="J25" si="1">I25/E25</f>
        <v>0.43181818181818182</v>
      </c>
      <c r="K25" s="14">
        <f>SUM(K14:K24)</f>
        <v>0</v>
      </c>
      <c r="L25" s="15">
        <f t="shared" ref="L25" si="2">K25/E25</f>
        <v>0</v>
      </c>
      <c r="M25" s="14">
        <f>AVERAGE(M14:M24)</f>
        <v>45.877499999999998</v>
      </c>
      <c r="N25" s="16">
        <f>AVERAGE(N14:N24)</f>
        <v>0.56034166666666663</v>
      </c>
    </row>
    <row r="26" spans="1:14" ht="13.8" x14ac:dyDescent="0.25"/>
    <row r="27" spans="1:14" ht="120" customHeight="1" x14ac:dyDescent="0.25">
      <c r="A27" s="27" t="s">
        <v>30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</row>
    <row r="28" spans="1:14" ht="13.8" x14ac:dyDescent="0.25"/>
    <row r="29" spans="1:14" ht="13.8" x14ac:dyDescent="0.25">
      <c r="A29" s="17"/>
    </row>
    <row r="30" spans="1:14" ht="12.75" customHeight="1" x14ac:dyDescent="0.25">
      <c r="B30" s="30" t="s">
        <v>31</v>
      </c>
      <c r="C30" s="30"/>
      <c r="D30" s="30"/>
      <c r="G30" s="31" t="s">
        <v>32</v>
      </c>
      <c r="H30" s="31"/>
      <c r="I30" s="31"/>
      <c r="J30" s="31"/>
    </row>
    <row r="31" spans="1:14" ht="62.25" customHeight="1" x14ac:dyDescent="0.25">
      <c r="B31" s="28"/>
      <c r="C31" s="28"/>
      <c r="D31" s="28"/>
      <c r="G31" s="40"/>
      <c r="H31" s="40"/>
      <c r="I31" s="40"/>
      <c r="J31" s="40"/>
    </row>
    <row r="32" spans="1:14" ht="13.8" hidden="1" x14ac:dyDescent="0.25">
      <c r="A32" s="24" t="e">
        <f>{#REF!}</f>
        <v>#REF!</v>
      </c>
      <c r="B32" s="24"/>
      <c r="C32" s="8"/>
      <c r="E32" s="25"/>
      <c r="F32" s="25"/>
      <c r="G32" s="25"/>
      <c r="H32" s="25"/>
    </row>
    <row r="33" spans="2:10" ht="13.8" hidden="1" x14ac:dyDescent="0.25"/>
    <row r="34" spans="2:10" ht="45" customHeight="1" x14ac:dyDescent="0.25">
      <c r="B34" s="38" t="str">
        <f>B10</f>
        <v>FRANCISCO JOSÉ GÓMEZ MARÍN</v>
      </c>
      <c r="C34" s="38"/>
      <c r="D34" s="38"/>
      <c r="E34" s="18"/>
      <c r="F34" s="18"/>
      <c r="G34" s="39" t="s">
        <v>46</v>
      </c>
      <c r="H34" s="39"/>
      <c r="I34" s="39"/>
      <c r="J34" s="39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7:N27"/>
    <mergeCell ref="B31:D31"/>
    <mergeCell ref="G31:J31"/>
    <mergeCell ref="B30:D30"/>
    <mergeCell ref="G30:J30"/>
    <mergeCell ref="A32:B32"/>
    <mergeCell ref="E32:H32"/>
    <mergeCell ref="B34:D34"/>
    <mergeCell ref="G34:J34"/>
    <mergeCell ref="M12:M13"/>
  </mergeCells>
  <pageMargins left="0.25" right="0.25" top="0.75" bottom="0.75" header="0.3" footer="0.3"/>
  <pageSetup scale="73" orientation="landscape" r:id="rId1"/>
  <headerFooter alignWithMargins="0">
    <oddFooter>&amp;R&amp;"Calibri,Regular"&amp;K000000Agosto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80B9E-58D6-4B69-B111-0FDA3686F2D4}">
  <sheetPr>
    <pageSetUpPr fitToPage="1"/>
  </sheetPr>
  <dimension ref="A1:AMJ34"/>
  <sheetViews>
    <sheetView topLeftCell="A7" workbookViewId="0">
      <selection activeCell="H14" sqref="H14:H17"/>
    </sheetView>
  </sheetViews>
  <sheetFormatPr baseColWidth="10" defaultRowHeight="45" customHeight="1" x14ac:dyDescent="0.25"/>
  <cols>
    <col min="1" max="1" width="35.8984375" style="1" customWidth="1"/>
    <col min="2" max="2" width="4.3984375" style="1" customWidth="1"/>
    <col min="3" max="3" width="5.19921875" style="1" customWidth="1"/>
    <col min="4" max="4" width="20.19921875" style="1" customWidth="1"/>
    <col min="5" max="5" width="8.69921875" style="1" customWidth="1"/>
    <col min="6" max="12" width="7" style="1" customWidth="1"/>
    <col min="13" max="1024" width="10.59765625" style="1" customWidth="1"/>
  </cols>
  <sheetData>
    <row r="1" spans="1:14" ht="62.25" customHeight="1" x14ac:dyDescent="0.25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ht="13.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8" x14ac:dyDescent="0.25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3.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8" x14ac:dyDescent="0.25">
      <c r="A5" s="31" t="s">
        <v>2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3.8" x14ac:dyDescent="0.25">
      <c r="A6" s="36" t="s">
        <v>3</v>
      </c>
      <c r="B6" s="36"/>
      <c r="C6" s="36"/>
      <c r="D6" s="36"/>
      <c r="E6" s="28" t="s">
        <v>4</v>
      </c>
      <c r="F6" s="28"/>
      <c r="G6" s="28"/>
      <c r="H6" s="28"/>
      <c r="I6" s="3"/>
      <c r="J6" s="3"/>
      <c r="K6" s="3"/>
      <c r="L6" s="3"/>
      <c r="M6" s="3"/>
      <c r="N6" s="3"/>
    </row>
    <row r="7" spans="1:14" ht="13.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.8" x14ac:dyDescent="0.25">
      <c r="A8" s="4" t="s">
        <v>5</v>
      </c>
      <c r="B8" s="32">
        <v>3</v>
      </c>
      <c r="C8" s="32"/>
      <c r="D8" s="6" t="s">
        <v>7</v>
      </c>
      <c r="E8" s="5">
        <f>'1'!E8</f>
        <v>4</v>
      </c>
      <c r="G8" s="4" t="s">
        <v>8</v>
      </c>
      <c r="H8" s="5">
        <f>'1'!H8</f>
        <v>3</v>
      </c>
      <c r="I8" s="34" t="s">
        <v>9</v>
      </c>
      <c r="J8" s="34"/>
      <c r="K8" s="34"/>
      <c r="L8" s="32" t="str">
        <f>'1'!L8</f>
        <v>Febrero 2024- Junio 2024</v>
      </c>
      <c r="M8" s="32"/>
      <c r="N8" s="32"/>
    </row>
    <row r="9" spans="1:14" ht="13.8" x14ac:dyDescent="0.25"/>
    <row r="10" spans="1:14" ht="13.8" x14ac:dyDescent="0.25">
      <c r="A10" s="4" t="s">
        <v>10</v>
      </c>
      <c r="B10" s="32" t="str">
        <f>'1'!B10</f>
        <v>FRANCISCO JOSÉ GÓMEZ MARÍN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8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3.8" x14ac:dyDescent="0.25">
      <c r="A12" s="26" t="s">
        <v>12</v>
      </c>
      <c r="B12" s="33" t="s">
        <v>13</v>
      </c>
      <c r="C12" s="33" t="s">
        <v>14</v>
      </c>
      <c r="D12" s="26" t="s">
        <v>15</v>
      </c>
      <c r="E12" s="26" t="s">
        <v>16</v>
      </c>
      <c r="F12" s="26" t="s">
        <v>17</v>
      </c>
      <c r="G12" s="26"/>
      <c r="H12" s="26" t="s">
        <v>18</v>
      </c>
      <c r="I12" s="26" t="s">
        <v>19</v>
      </c>
      <c r="J12" s="26" t="s">
        <v>20</v>
      </c>
      <c r="K12" s="26" t="s">
        <v>21</v>
      </c>
      <c r="L12" s="26" t="s">
        <v>22</v>
      </c>
      <c r="M12" s="26" t="s">
        <v>23</v>
      </c>
      <c r="N12" s="26" t="s">
        <v>24</v>
      </c>
    </row>
    <row r="13" spans="1:14" ht="13.8" x14ac:dyDescent="0.25">
      <c r="A13" s="26"/>
      <c r="B13" s="33"/>
      <c r="C13" s="33"/>
      <c r="D13" s="26"/>
      <c r="E13" s="26"/>
      <c r="F13" s="9" t="s">
        <v>25</v>
      </c>
      <c r="G13" s="9" t="s">
        <v>26</v>
      </c>
      <c r="H13" s="26"/>
      <c r="I13" s="26"/>
      <c r="J13" s="26"/>
      <c r="K13" s="26"/>
      <c r="L13" s="26"/>
      <c r="M13" s="26"/>
      <c r="N13" s="26"/>
    </row>
    <row r="14" spans="1:14" s="13" customFormat="1" ht="13.2" x14ac:dyDescent="0.25">
      <c r="A14" s="11" t="str">
        <f>'1'!A14</f>
        <v>SISTEMAS DE INFORMACIÓN GEOGRÁFICA</v>
      </c>
      <c r="B14" s="11" t="s">
        <v>35</v>
      </c>
      <c r="C14" s="11" t="str">
        <f>'1'!C14</f>
        <v>406 A</v>
      </c>
      <c r="D14" s="11" t="str">
        <f>'1'!D14</f>
        <v>IAMB</v>
      </c>
      <c r="E14" s="11">
        <v>23</v>
      </c>
      <c r="F14" s="11">
        <v>17</v>
      </c>
      <c r="G14" s="11"/>
      <c r="H14" s="23"/>
      <c r="I14" s="11">
        <v>6</v>
      </c>
      <c r="J14" s="12"/>
      <c r="K14" s="11">
        <v>0</v>
      </c>
      <c r="L14" s="12">
        <v>0</v>
      </c>
      <c r="M14" s="11">
        <v>57.65</v>
      </c>
      <c r="N14" s="12">
        <v>0.74</v>
      </c>
    </row>
    <row r="15" spans="1:14" s="13" customFormat="1" ht="13.2" x14ac:dyDescent="0.25">
      <c r="A15" s="11" t="str">
        <f>'1'!A15</f>
        <v>SISTEMAS DE INFORMACIÓN GEOGRÁFICA</v>
      </c>
      <c r="B15" s="11" t="s">
        <v>35</v>
      </c>
      <c r="C15" s="11" t="str">
        <f>'1'!C15</f>
        <v>406 B</v>
      </c>
      <c r="D15" s="11" t="str">
        <f>'1'!D15</f>
        <v>IAMB</v>
      </c>
      <c r="E15" s="11">
        <v>23</v>
      </c>
      <c r="F15" s="11">
        <v>11</v>
      </c>
      <c r="G15" s="11"/>
      <c r="H15" s="23"/>
      <c r="I15" s="11">
        <v>12</v>
      </c>
      <c r="J15" s="12"/>
      <c r="K15" s="11">
        <v>0</v>
      </c>
      <c r="L15" s="12">
        <v>0</v>
      </c>
      <c r="M15" s="11">
        <v>37</v>
      </c>
      <c r="N15" s="12">
        <v>0.48</v>
      </c>
    </row>
    <row r="16" spans="1:14" s="13" customFormat="1" ht="13.2" x14ac:dyDescent="0.25">
      <c r="A16" s="11" t="str">
        <f>'1'!A16</f>
        <v>EVALUACIÓN DE IMPACTO AMBIENTAL</v>
      </c>
      <c r="B16" s="11" t="s">
        <v>35</v>
      </c>
      <c r="C16" s="11" t="str">
        <f>'1'!C16</f>
        <v>606 A</v>
      </c>
      <c r="D16" s="11" t="str">
        <f>'1'!D16</f>
        <v>IAMB</v>
      </c>
      <c r="E16" s="11">
        <f>'1'!E16</f>
        <v>24</v>
      </c>
      <c r="F16" s="11">
        <v>16</v>
      </c>
      <c r="G16" s="11"/>
      <c r="H16" s="23"/>
      <c r="I16" s="11">
        <v>8</v>
      </c>
      <c r="J16" s="12"/>
      <c r="K16" s="11">
        <v>0</v>
      </c>
      <c r="L16" s="12">
        <v>0</v>
      </c>
      <c r="M16" s="11">
        <v>53</v>
      </c>
      <c r="N16" s="12">
        <f>16/24</f>
        <v>0.66666666666666663</v>
      </c>
    </row>
    <row r="17" spans="1:14" s="13" customFormat="1" ht="32.4" customHeight="1" x14ac:dyDescent="0.25">
      <c r="A17" s="11" t="str">
        <f>'1'!A17</f>
        <v>MODELIZACIÓN Y SIMULACIÓN DE SISTEMAS AMBIENTALES</v>
      </c>
      <c r="B17" s="11" t="s">
        <v>35</v>
      </c>
      <c r="C17" s="11" t="str">
        <f>'1'!C17</f>
        <v>806 A</v>
      </c>
      <c r="D17" s="11" t="str">
        <f>'1'!D17</f>
        <v>IAMB</v>
      </c>
      <c r="E17" s="11">
        <v>18</v>
      </c>
      <c r="F17" s="11">
        <v>11</v>
      </c>
      <c r="G17" s="11"/>
      <c r="H17" s="23"/>
      <c r="I17" s="11">
        <v>7</v>
      </c>
      <c r="J17" s="12"/>
      <c r="K17" s="11">
        <v>0</v>
      </c>
      <c r="L17" s="12">
        <v>0</v>
      </c>
      <c r="M17" s="11">
        <v>52</v>
      </c>
      <c r="N17" s="12">
        <v>0.61</v>
      </c>
    </row>
    <row r="18" spans="1:14" s="13" customFormat="1" ht="13.2" x14ac:dyDescent="0.25">
      <c r="A18" s="11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2"/>
    </row>
    <row r="19" spans="1:14" s="13" customFormat="1" ht="13.2" x14ac:dyDescent="0.25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2"/>
    </row>
    <row r="20" spans="1:14" s="13" customFormat="1" ht="13.2" x14ac:dyDescent="0.25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2"/>
    </row>
    <row r="21" spans="1:14" s="13" customFormat="1" ht="13.2" x14ac:dyDescent="0.25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2"/>
    </row>
    <row r="22" spans="1:14" s="13" customFormat="1" ht="13.2" x14ac:dyDescent="0.25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2"/>
    </row>
    <row r="23" spans="1:14" s="13" customFormat="1" ht="13.2" x14ac:dyDescent="0.25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2"/>
    </row>
    <row r="24" spans="1:14" s="13" customFormat="1" ht="16.5" customHeight="1" x14ac:dyDescent="0.25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2"/>
    </row>
    <row r="25" spans="1:14" ht="13.8" x14ac:dyDescent="0.25">
      <c r="A25" s="14" t="s">
        <v>28</v>
      </c>
      <c r="B25" s="14" t="s">
        <v>29</v>
      </c>
      <c r="C25" s="14" t="s">
        <v>29</v>
      </c>
      <c r="D25" s="14" t="s">
        <v>29</v>
      </c>
      <c r="E25" s="14">
        <f>SUM(E14:E24)</f>
        <v>88</v>
      </c>
      <c r="F25" s="14">
        <f>SUM(F14:F24)</f>
        <v>55</v>
      </c>
      <c r="G25" s="14">
        <f>SUM(G14:G24)</f>
        <v>0</v>
      </c>
      <c r="H25" s="15">
        <f>SUM(F25:G25)/E25</f>
        <v>0.625</v>
      </c>
      <c r="I25" s="14">
        <f t="shared" ref="I25" si="0">(E25-SUM(F25:G25))-K25</f>
        <v>33</v>
      </c>
      <c r="J25" s="15">
        <f t="shared" ref="J25" si="1">I25/E25</f>
        <v>0.375</v>
      </c>
      <c r="K25" s="14">
        <f>SUM(K14:K24)</f>
        <v>0</v>
      </c>
      <c r="L25" s="15">
        <f t="shared" ref="L25" si="2">K25/E25</f>
        <v>0</v>
      </c>
      <c r="M25" s="14">
        <f>AVERAGE(M14:M24)</f>
        <v>49.912500000000001</v>
      </c>
      <c r="N25" s="16">
        <f>AVERAGE(N14:N24)</f>
        <v>0.62416666666666665</v>
      </c>
    </row>
    <row r="26" spans="1:14" ht="13.8" x14ac:dyDescent="0.25"/>
    <row r="27" spans="1:14" ht="120" customHeight="1" x14ac:dyDescent="0.25">
      <c r="A27" s="27" t="s">
        <v>30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</row>
    <row r="28" spans="1:14" ht="13.8" x14ac:dyDescent="0.25"/>
    <row r="29" spans="1:14" ht="13.8" x14ac:dyDescent="0.25">
      <c r="A29" s="17"/>
    </row>
    <row r="30" spans="1:14" ht="12.75" customHeight="1" x14ac:dyDescent="0.25">
      <c r="B30" s="30" t="s">
        <v>31</v>
      </c>
      <c r="C30" s="30"/>
      <c r="D30" s="30"/>
      <c r="G30" s="31" t="s">
        <v>32</v>
      </c>
      <c r="H30" s="31"/>
      <c r="I30" s="31"/>
      <c r="J30" s="31"/>
    </row>
    <row r="31" spans="1:14" ht="62.25" customHeight="1" x14ac:dyDescent="0.25">
      <c r="B31" s="28"/>
      <c r="C31" s="28"/>
      <c r="D31" s="28"/>
      <c r="G31" s="40"/>
      <c r="H31" s="40"/>
      <c r="I31" s="40"/>
      <c r="J31" s="40"/>
    </row>
    <row r="32" spans="1:14" ht="13.8" hidden="1" x14ac:dyDescent="0.25">
      <c r="A32" s="24" t="e">
        <f>{#REF!}</f>
        <v>#REF!</v>
      </c>
      <c r="B32" s="24"/>
      <c r="C32" s="8"/>
      <c r="E32" s="25"/>
      <c r="F32" s="25"/>
      <c r="G32" s="25"/>
      <c r="H32" s="25"/>
    </row>
    <row r="33" spans="2:10" ht="13.8" hidden="1" x14ac:dyDescent="0.25"/>
    <row r="34" spans="2:10" ht="45" customHeight="1" x14ac:dyDescent="0.25">
      <c r="B34" s="38" t="str">
        <f>B10</f>
        <v>FRANCISCO JOSÉ GÓMEZ MARÍN</v>
      </c>
      <c r="C34" s="38"/>
      <c r="D34" s="38"/>
      <c r="E34" s="18"/>
      <c r="F34" s="18"/>
      <c r="G34" s="39" t="s">
        <v>46</v>
      </c>
      <c r="H34" s="39"/>
      <c r="I34" s="39"/>
      <c r="J34" s="39"/>
    </row>
  </sheetData>
  <mergeCells count="31">
    <mergeCell ref="A32:B32"/>
    <mergeCell ref="E32:H32"/>
    <mergeCell ref="B34:D34"/>
    <mergeCell ref="G34:J34"/>
    <mergeCell ref="M12:M13"/>
    <mergeCell ref="N12:N13"/>
    <mergeCell ref="A27:N27"/>
    <mergeCell ref="B31:D31"/>
    <mergeCell ref="G31:J31"/>
    <mergeCell ref="B30:D30"/>
    <mergeCell ref="G30:J30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25" right="0.25" top="0.75" bottom="0.75" header="0.3" footer="0.3"/>
  <pageSetup scale="73" orientation="landscape" r:id="rId1"/>
  <headerFooter alignWithMargins="0">
    <oddFooter>&amp;R&amp;"Calibri,Regular"&amp;K000000Agosto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B3C67-3DBA-490E-8A62-10C0DCD83DE1}">
  <sheetPr>
    <pageSetUpPr fitToPage="1"/>
  </sheetPr>
  <dimension ref="A1:AMJ32"/>
  <sheetViews>
    <sheetView topLeftCell="A7" zoomScale="70" zoomScaleNormal="70" workbookViewId="0">
      <selection activeCell="H14" sqref="H14:H22"/>
    </sheetView>
  </sheetViews>
  <sheetFormatPr baseColWidth="10" defaultRowHeight="45" customHeight="1" x14ac:dyDescent="0.25"/>
  <cols>
    <col min="1" max="1" width="35.8984375" style="1" customWidth="1"/>
    <col min="2" max="2" width="4.3984375" style="1" customWidth="1"/>
    <col min="3" max="3" width="7.09765625" style="1" customWidth="1"/>
    <col min="4" max="4" width="20.19921875" style="1" customWidth="1"/>
    <col min="5" max="5" width="8.69921875" style="1" customWidth="1"/>
    <col min="6" max="12" width="7" style="1" customWidth="1"/>
    <col min="13" max="1024" width="10.59765625" style="1" customWidth="1"/>
  </cols>
  <sheetData>
    <row r="1" spans="1:14" ht="62.25" customHeight="1" x14ac:dyDescent="0.25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ht="13.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8" x14ac:dyDescent="0.25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3.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8" x14ac:dyDescent="0.25">
      <c r="A5" s="31" t="s">
        <v>2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3.8" x14ac:dyDescent="0.25">
      <c r="A6" s="36" t="s">
        <v>3</v>
      </c>
      <c r="B6" s="36"/>
      <c r="C6" s="36"/>
      <c r="D6" s="36"/>
      <c r="E6" s="28" t="s">
        <v>4</v>
      </c>
      <c r="F6" s="28"/>
      <c r="G6" s="28"/>
      <c r="H6" s="28"/>
      <c r="I6" s="3"/>
      <c r="J6" s="3"/>
      <c r="K6" s="3"/>
      <c r="L6" s="3"/>
      <c r="M6" s="3"/>
      <c r="N6" s="3"/>
    </row>
    <row r="7" spans="1:14" ht="13.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.8" x14ac:dyDescent="0.25">
      <c r="A8" s="4" t="s">
        <v>5</v>
      </c>
      <c r="B8" s="32">
        <v>4</v>
      </c>
      <c r="C8" s="32"/>
      <c r="D8" s="6" t="s">
        <v>7</v>
      </c>
      <c r="E8" s="5">
        <f>'1'!E8</f>
        <v>4</v>
      </c>
      <c r="G8" s="4" t="s">
        <v>8</v>
      </c>
      <c r="H8" s="5">
        <f>'1'!H8</f>
        <v>3</v>
      </c>
      <c r="I8" s="34" t="s">
        <v>9</v>
      </c>
      <c r="J8" s="34"/>
      <c r="K8" s="34"/>
      <c r="L8" s="32" t="str">
        <f>'1'!L8</f>
        <v>Febrero 2024- Junio 2024</v>
      </c>
      <c r="M8" s="32"/>
      <c r="N8" s="32"/>
    </row>
    <row r="9" spans="1:14" ht="13.8" x14ac:dyDescent="0.25"/>
    <row r="10" spans="1:14" ht="13.8" x14ac:dyDescent="0.25">
      <c r="A10" s="4" t="s">
        <v>10</v>
      </c>
      <c r="B10" s="32" t="str">
        <f>'1'!B10</f>
        <v>FRANCISCO JOSÉ GÓMEZ MARÍN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8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3.8" x14ac:dyDescent="0.25">
      <c r="A12" s="26" t="s">
        <v>12</v>
      </c>
      <c r="B12" s="33" t="s">
        <v>13</v>
      </c>
      <c r="C12" s="33" t="s">
        <v>14</v>
      </c>
      <c r="D12" s="26" t="s">
        <v>15</v>
      </c>
      <c r="E12" s="26" t="s">
        <v>16</v>
      </c>
      <c r="F12" s="26" t="s">
        <v>17</v>
      </c>
      <c r="G12" s="26"/>
      <c r="H12" s="26" t="s">
        <v>18</v>
      </c>
      <c r="I12" s="26" t="s">
        <v>19</v>
      </c>
      <c r="J12" s="26" t="s">
        <v>20</v>
      </c>
      <c r="K12" s="26" t="s">
        <v>21</v>
      </c>
      <c r="L12" s="26" t="s">
        <v>22</v>
      </c>
      <c r="M12" s="26" t="s">
        <v>23</v>
      </c>
      <c r="N12" s="26" t="s">
        <v>24</v>
      </c>
    </row>
    <row r="13" spans="1:14" ht="13.8" x14ac:dyDescent="0.25">
      <c r="A13" s="26"/>
      <c r="B13" s="33"/>
      <c r="C13" s="33"/>
      <c r="D13" s="26"/>
      <c r="E13" s="26"/>
      <c r="F13" s="9" t="s">
        <v>25</v>
      </c>
      <c r="G13" s="9" t="s">
        <v>26</v>
      </c>
      <c r="H13" s="26"/>
      <c r="I13" s="26"/>
      <c r="J13" s="26"/>
      <c r="K13" s="26"/>
      <c r="L13" s="26"/>
      <c r="M13" s="26"/>
      <c r="N13" s="26"/>
    </row>
    <row r="14" spans="1:14" s="13" customFormat="1" ht="13.2" x14ac:dyDescent="0.25">
      <c r="A14" s="11" t="str">
        <f>'1'!A14</f>
        <v>SISTEMAS DE INFORMACIÓN GEOGRÁFICA</v>
      </c>
      <c r="B14" s="11" t="s">
        <v>36</v>
      </c>
      <c r="C14" s="11" t="str">
        <f>'1'!C14</f>
        <v>406 A</v>
      </c>
      <c r="D14" s="11" t="str">
        <f>'1'!D14</f>
        <v>IAMB</v>
      </c>
      <c r="E14" s="11">
        <v>23</v>
      </c>
      <c r="F14" s="11">
        <v>21</v>
      </c>
      <c r="G14" s="11"/>
      <c r="H14" s="23"/>
      <c r="I14" s="11">
        <v>2</v>
      </c>
      <c r="J14" s="12"/>
      <c r="K14" s="11">
        <v>0</v>
      </c>
      <c r="L14" s="12">
        <v>0</v>
      </c>
      <c r="M14" s="11">
        <v>76</v>
      </c>
      <c r="N14" s="12">
        <v>0.6956</v>
      </c>
    </row>
    <row r="15" spans="1:14" s="13" customFormat="1" ht="13.2" x14ac:dyDescent="0.25">
      <c r="A15" s="11" t="str">
        <f>'1'!A15</f>
        <v>SISTEMAS DE INFORMACIÓN GEOGRÁFICA</v>
      </c>
      <c r="B15" s="11" t="s">
        <v>47</v>
      </c>
      <c r="C15" s="11" t="s">
        <v>39</v>
      </c>
      <c r="D15" s="11" t="str">
        <f>'1'!D15</f>
        <v>IAMB</v>
      </c>
      <c r="E15" s="11">
        <v>23</v>
      </c>
      <c r="F15" s="11">
        <v>19</v>
      </c>
      <c r="G15" s="11"/>
      <c r="H15" s="23"/>
      <c r="I15" s="11">
        <v>4</v>
      </c>
      <c r="J15" s="12"/>
      <c r="K15" s="11">
        <v>0</v>
      </c>
      <c r="L15" s="12">
        <v>0</v>
      </c>
      <c r="M15" s="11">
        <v>66.599999999999994</v>
      </c>
      <c r="N15" s="12">
        <v>0.83</v>
      </c>
    </row>
    <row r="16" spans="1:14" s="13" customFormat="1" ht="13.2" x14ac:dyDescent="0.25">
      <c r="A16" s="11" t="s">
        <v>38</v>
      </c>
      <c r="B16" s="11" t="s">
        <v>48</v>
      </c>
      <c r="C16" s="11" t="s">
        <v>39</v>
      </c>
      <c r="D16" s="11" t="str">
        <f>'1'!D16</f>
        <v>IAMB</v>
      </c>
      <c r="E16" s="11">
        <v>23</v>
      </c>
      <c r="F16" s="11">
        <v>21</v>
      </c>
      <c r="G16" s="11"/>
      <c r="H16" s="23"/>
      <c r="I16" s="11">
        <v>2</v>
      </c>
      <c r="J16" s="12"/>
      <c r="K16" s="11">
        <v>0</v>
      </c>
      <c r="L16" s="12">
        <v>0</v>
      </c>
      <c r="M16" s="11">
        <v>74</v>
      </c>
      <c r="N16" s="12">
        <v>0.65210000000000001</v>
      </c>
    </row>
    <row r="17" spans="1:14" s="13" customFormat="1" ht="13.2" x14ac:dyDescent="0.25">
      <c r="A17" s="11" t="str">
        <f>'1'!A15</f>
        <v>SISTEMAS DE INFORMACIÓN GEOGRÁFICA</v>
      </c>
      <c r="B17" s="11" t="s">
        <v>36</v>
      </c>
      <c r="C17" s="11" t="s">
        <v>40</v>
      </c>
      <c r="D17" s="11" t="str">
        <f>'1'!D17</f>
        <v>IAMB</v>
      </c>
      <c r="E17" s="11">
        <v>23</v>
      </c>
      <c r="F17" s="11">
        <v>16</v>
      </c>
      <c r="G17" s="11"/>
      <c r="H17" s="23"/>
      <c r="I17" s="11">
        <v>7</v>
      </c>
      <c r="J17" s="12"/>
      <c r="K17" s="11">
        <v>0</v>
      </c>
      <c r="L17" s="12">
        <v>0</v>
      </c>
      <c r="M17" s="11">
        <v>56</v>
      </c>
      <c r="N17" s="12">
        <v>0.7</v>
      </c>
    </row>
    <row r="18" spans="1:14" s="13" customFormat="1" ht="13.2" x14ac:dyDescent="0.25">
      <c r="A18" s="11" t="s">
        <v>38</v>
      </c>
      <c r="B18" s="11" t="s">
        <v>47</v>
      </c>
      <c r="C18" s="11" t="s">
        <v>40</v>
      </c>
      <c r="D18" s="11" t="s">
        <v>27</v>
      </c>
      <c r="E18" s="11">
        <v>23</v>
      </c>
      <c r="F18" s="11">
        <v>17</v>
      </c>
      <c r="G18" s="11"/>
      <c r="H18" s="23"/>
      <c r="I18" s="11">
        <v>6</v>
      </c>
      <c r="J18" s="12"/>
      <c r="K18" s="11">
        <v>0</v>
      </c>
      <c r="L18" s="12">
        <v>0</v>
      </c>
      <c r="M18" s="11">
        <v>55</v>
      </c>
      <c r="N18" s="12">
        <v>0.74</v>
      </c>
    </row>
    <row r="19" spans="1:14" s="13" customFormat="1" ht="13.2" x14ac:dyDescent="0.25">
      <c r="A19" s="11" t="s">
        <v>38</v>
      </c>
      <c r="B19" s="11" t="s">
        <v>48</v>
      </c>
      <c r="C19" s="11" t="s">
        <v>40</v>
      </c>
      <c r="D19" s="11" t="s">
        <v>27</v>
      </c>
      <c r="E19" s="11">
        <v>23</v>
      </c>
      <c r="F19" s="11">
        <v>16</v>
      </c>
      <c r="G19" s="11"/>
      <c r="H19" s="23"/>
      <c r="I19" s="11">
        <v>7</v>
      </c>
      <c r="J19" s="12"/>
      <c r="K19" s="11">
        <v>0</v>
      </c>
      <c r="L19" s="12">
        <v>0</v>
      </c>
      <c r="M19" s="11">
        <v>53</v>
      </c>
      <c r="N19" s="12">
        <v>0.7</v>
      </c>
    </row>
    <row r="20" spans="1:14" s="13" customFormat="1" ht="13.2" x14ac:dyDescent="0.25">
      <c r="A20" s="11" t="str">
        <f>'1'!A16</f>
        <v>EVALUACIÓN DE IMPACTO AMBIENTAL</v>
      </c>
      <c r="B20" s="11" t="s">
        <v>36</v>
      </c>
      <c r="C20" s="11" t="str">
        <f>'1'!C16</f>
        <v>606 A</v>
      </c>
      <c r="D20" s="11" t="s">
        <v>27</v>
      </c>
      <c r="E20" s="11">
        <f>'1'!E16</f>
        <v>24</v>
      </c>
      <c r="F20" s="11">
        <v>22</v>
      </c>
      <c r="G20" s="11"/>
      <c r="H20" s="23"/>
      <c r="I20" s="11">
        <v>2</v>
      </c>
      <c r="J20" s="12"/>
      <c r="K20" s="11">
        <v>0</v>
      </c>
      <c r="L20" s="12">
        <v>0</v>
      </c>
      <c r="M20" s="11">
        <v>71</v>
      </c>
      <c r="N20" s="12">
        <v>0.83299999999999996</v>
      </c>
    </row>
    <row r="21" spans="1:14" s="13" customFormat="1" ht="13.2" x14ac:dyDescent="0.25">
      <c r="A21" s="11" t="s">
        <v>41</v>
      </c>
      <c r="B21" s="11" t="s">
        <v>47</v>
      </c>
      <c r="C21" s="11" t="s">
        <v>42</v>
      </c>
      <c r="D21" s="11" t="s">
        <v>27</v>
      </c>
      <c r="E21" s="11">
        <v>24</v>
      </c>
      <c r="F21" s="11">
        <v>21</v>
      </c>
      <c r="G21" s="11"/>
      <c r="H21" s="23"/>
      <c r="I21" s="11">
        <v>3</v>
      </c>
      <c r="J21" s="12"/>
      <c r="K21" s="11">
        <v>0</v>
      </c>
      <c r="L21" s="12">
        <v>0</v>
      </c>
      <c r="M21" s="11">
        <v>67</v>
      </c>
      <c r="N21" s="12">
        <v>0.88</v>
      </c>
    </row>
    <row r="22" spans="1:14" s="13" customFormat="1" ht="32.4" customHeight="1" x14ac:dyDescent="0.25">
      <c r="A22" s="11" t="str">
        <f>'1'!A17</f>
        <v>MODELIZACIÓN Y SIMULACIÓN DE SISTEMAS AMBIENTALES</v>
      </c>
      <c r="B22" s="11" t="s">
        <v>36</v>
      </c>
      <c r="C22" s="11" t="str">
        <f>'1'!C17</f>
        <v>806 A</v>
      </c>
      <c r="D22" s="11" t="s">
        <v>27</v>
      </c>
      <c r="E22" s="11">
        <v>18</v>
      </c>
      <c r="F22" s="11">
        <v>13</v>
      </c>
      <c r="G22" s="11"/>
      <c r="H22" s="23"/>
      <c r="I22" s="11">
        <v>5</v>
      </c>
      <c r="J22" s="12"/>
      <c r="K22" s="11">
        <v>0</v>
      </c>
      <c r="L22" s="12">
        <v>0</v>
      </c>
      <c r="M22" s="11">
        <v>59.17</v>
      </c>
      <c r="N22" s="12">
        <v>0.72</v>
      </c>
    </row>
    <row r="23" spans="1:14" s="1" customFormat="1" ht="13.2" x14ac:dyDescent="0.25">
      <c r="A23" s="14" t="s">
        <v>28</v>
      </c>
      <c r="B23" s="14" t="s">
        <v>29</v>
      </c>
      <c r="C23" s="14" t="s">
        <v>29</v>
      </c>
      <c r="D23" s="14" t="s">
        <v>29</v>
      </c>
      <c r="E23" s="14">
        <f>SUM(E14:E22)</f>
        <v>204</v>
      </c>
      <c r="F23" s="14">
        <f>SUM(F14:F22)</f>
        <v>166</v>
      </c>
      <c r="G23" s="14">
        <f>SUM(G14:G22)</f>
        <v>0</v>
      </c>
      <c r="H23" s="15">
        <f>SUM(F23:G23)/E23</f>
        <v>0.81372549019607843</v>
      </c>
      <c r="I23" s="14">
        <f t="shared" ref="I23" si="0">(E23-SUM(F23:G23))-K23</f>
        <v>38</v>
      </c>
      <c r="J23" s="15">
        <f t="shared" ref="J23" si="1">I23/E23</f>
        <v>0.18627450980392157</v>
      </c>
      <c r="K23" s="14">
        <f>SUM(K14:K22)</f>
        <v>0</v>
      </c>
      <c r="L23" s="15">
        <f t="shared" ref="L23" si="2">K23/E23</f>
        <v>0</v>
      </c>
      <c r="M23" s="14">
        <f>AVERAGE(M14:M22)</f>
        <v>64.196666666666658</v>
      </c>
      <c r="N23" s="16">
        <f>AVERAGE(N14:N22)</f>
        <v>0.75007777777777784</v>
      </c>
    </row>
    <row r="24" spans="1:14" s="1" customFormat="1" ht="13.2" x14ac:dyDescent="0.25"/>
    <row r="25" spans="1:14" s="1" customFormat="1" ht="120" customHeight="1" x14ac:dyDescent="0.25">
      <c r="A25" s="27" t="s">
        <v>30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</row>
    <row r="26" spans="1:14" s="1" customFormat="1" ht="13.2" x14ac:dyDescent="0.25"/>
    <row r="27" spans="1:14" s="1" customFormat="1" ht="13.2" x14ac:dyDescent="0.25">
      <c r="A27" s="17"/>
    </row>
    <row r="28" spans="1:14" s="1" customFormat="1" ht="12.75" customHeight="1" x14ac:dyDescent="0.25">
      <c r="B28" s="30" t="s">
        <v>31</v>
      </c>
      <c r="C28" s="30"/>
      <c r="D28" s="30"/>
      <c r="G28" s="31" t="s">
        <v>32</v>
      </c>
      <c r="H28" s="31"/>
      <c r="I28" s="31"/>
      <c r="J28" s="31"/>
    </row>
    <row r="29" spans="1:14" s="1" customFormat="1" ht="62.25" customHeight="1" x14ac:dyDescent="0.25">
      <c r="B29" s="28"/>
      <c r="C29" s="28"/>
      <c r="D29" s="28"/>
      <c r="G29" s="40"/>
      <c r="H29" s="40"/>
      <c r="I29" s="40"/>
      <c r="J29" s="40"/>
    </row>
    <row r="30" spans="1:14" s="1" customFormat="1" ht="13.8" hidden="1" x14ac:dyDescent="0.25">
      <c r="A30" s="24" t="e">
        <f>{#REF!}</f>
        <v>#REF!</v>
      </c>
      <c r="B30" s="24"/>
      <c r="C30" s="8"/>
      <c r="E30" s="25"/>
      <c r="F30" s="25"/>
      <c r="G30" s="25"/>
      <c r="H30" s="25"/>
    </row>
    <row r="31" spans="1:14" s="1" customFormat="1" ht="13.2" hidden="1" x14ac:dyDescent="0.25"/>
    <row r="32" spans="1:14" s="1" customFormat="1" ht="45" customHeight="1" x14ac:dyDescent="0.25">
      <c r="B32" s="38" t="str">
        <f>B10</f>
        <v>FRANCISCO JOSÉ GÓMEZ MARÍN</v>
      </c>
      <c r="C32" s="38"/>
      <c r="D32" s="38"/>
      <c r="E32" s="18"/>
      <c r="F32" s="18"/>
      <c r="G32" s="39" t="s">
        <v>46</v>
      </c>
      <c r="H32" s="39"/>
      <c r="I32" s="39"/>
      <c r="J32" s="39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25" right="0.25" top="0.75" bottom="0.75" header="0.3" footer="0.3"/>
  <pageSetup scale="73" orientation="landscape" r:id="rId1"/>
  <headerFooter alignWithMargins="0">
    <oddFooter>&amp;R&amp;"Calibri,Regular"&amp;K000000Agosto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A9C29-AF4E-4192-8205-BA5788782511}">
  <sheetPr>
    <pageSetUpPr fitToPage="1"/>
  </sheetPr>
  <dimension ref="A1:AMJ27"/>
  <sheetViews>
    <sheetView tabSelected="1" zoomScale="70" zoomScaleNormal="70" workbookViewId="0">
      <selection activeCell="M22" sqref="M22"/>
    </sheetView>
  </sheetViews>
  <sheetFormatPr baseColWidth="10" defaultRowHeight="45" customHeight="1" x14ac:dyDescent="0.25"/>
  <cols>
    <col min="1" max="1" width="35.8984375" style="1" customWidth="1"/>
    <col min="2" max="2" width="4.3984375" style="1" customWidth="1"/>
    <col min="3" max="3" width="7.09765625" style="1" customWidth="1"/>
    <col min="4" max="4" width="20.19921875" style="1" customWidth="1"/>
    <col min="5" max="5" width="8.69921875" style="1" customWidth="1"/>
    <col min="6" max="7" width="7" style="1" customWidth="1"/>
    <col min="8" max="8" width="7.8984375" style="1" customWidth="1"/>
    <col min="9" max="12" width="7" style="1" customWidth="1"/>
    <col min="13" max="1024" width="10.59765625" style="1" customWidth="1"/>
  </cols>
  <sheetData>
    <row r="1" spans="1:14" ht="62.25" customHeight="1" x14ac:dyDescent="0.25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ht="13.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8" x14ac:dyDescent="0.25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3.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8" x14ac:dyDescent="0.25">
      <c r="A5" s="31" t="s">
        <v>2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3.8" x14ac:dyDescent="0.25">
      <c r="A6" s="36" t="s">
        <v>3</v>
      </c>
      <c r="B6" s="36"/>
      <c r="C6" s="36"/>
      <c r="D6" s="36"/>
      <c r="E6" s="28" t="s">
        <v>4</v>
      </c>
      <c r="F6" s="28"/>
      <c r="G6" s="28"/>
      <c r="H6" s="28"/>
      <c r="I6" s="3"/>
      <c r="J6" s="3"/>
      <c r="K6" s="3"/>
      <c r="L6" s="3"/>
      <c r="M6" s="3"/>
      <c r="N6" s="3"/>
    </row>
    <row r="7" spans="1:14" ht="13.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.8" x14ac:dyDescent="0.25">
      <c r="A8" s="4" t="s">
        <v>5</v>
      </c>
      <c r="B8" s="32" t="s">
        <v>37</v>
      </c>
      <c r="C8" s="32"/>
      <c r="D8" s="6" t="s">
        <v>7</v>
      </c>
      <c r="E8" s="5">
        <f>'1'!E8</f>
        <v>4</v>
      </c>
      <c r="G8" s="4" t="s">
        <v>8</v>
      </c>
      <c r="H8" s="5">
        <f>'1'!H8</f>
        <v>3</v>
      </c>
      <c r="I8" s="34" t="s">
        <v>9</v>
      </c>
      <c r="J8" s="34"/>
      <c r="K8" s="34"/>
      <c r="L8" s="32" t="str">
        <f>'1'!L8</f>
        <v>Febrero 2024- Junio 2024</v>
      </c>
      <c r="M8" s="32"/>
      <c r="N8" s="32"/>
    </row>
    <row r="9" spans="1:14" ht="13.8" x14ac:dyDescent="0.25"/>
    <row r="10" spans="1:14" ht="13.8" x14ac:dyDescent="0.25">
      <c r="A10" s="4" t="s">
        <v>10</v>
      </c>
      <c r="B10" s="32" t="str">
        <f>'1'!B10</f>
        <v>FRANCISCO JOSÉ GÓMEZ MARÍN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8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3.8" x14ac:dyDescent="0.25">
      <c r="A12" s="26" t="s">
        <v>12</v>
      </c>
      <c r="B12" s="33" t="s">
        <v>13</v>
      </c>
      <c r="C12" s="33" t="s">
        <v>14</v>
      </c>
      <c r="D12" s="26" t="s">
        <v>15</v>
      </c>
      <c r="E12" s="26" t="s">
        <v>16</v>
      </c>
      <c r="F12" s="26" t="s">
        <v>17</v>
      </c>
      <c r="G12" s="26"/>
      <c r="H12" s="26" t="s">
        <v>18</v>
      </c>
      <c r="I12" s="26" t="s">
        <v>19</v>
      </c>
      <c r="J12" s="26" t="s">
        <v>20</v>
      </c>
      <c r="K12" s="26" t="s">
        <v>21</v>
      </c>
      <c r="L12" s="26" t="s">
        <v>22</v>
      </c>
      <c r="M12" s="26" t="s">
        <v>23</v>
      </c>
      <c r="N12" s="26" t="s">
        <v>24</v>
      </c>
    </row>
    <row r="13" spans="1:14" ht="13.8" x14ac:dyDescent="0.25">
      <c r="A13" s="26"/>
      <c r="B13" s="33"/>
      <c r="C13" s="33"/>
      <c r="D13" s="26"/>
      <c r="E13" s="26"/>
      <c r="F13" s="9" t="s">
        <v>25</v>
      </c>
      <c r="G13" s="9" t="s">
        <v>26</v>
      </c>
      <c r="H13" s="26"/>
      <c r="I13" s="26"/>
      <c r="J13" s="26"/>
      <c r="K13" s="26"/>
      <c r="L13" s="26"/>
      <c r="M13" s="26"/>
      <c r="N13" s="26"/>
    </row>
    <row r="14" spans="1:14" s="13" customFormat="1" ht="13.2" x14ac:dyDescent="0.25">
      <c r="A14" s="11" t="str">
        <f>'1'!A14</f>
        <v>SISTEMAS DE INFORMACIÓN GEOGRÁFICA</v>
      </c>
      <c r="B14" s="11" t="s">
        <v>21</v>
      </c>
      <c r="C14" s="11" t="str">
        <f>'1'!C14</f>
        <v>406 A</v>
      </c>
      <c r="D14" s="11" t="str">
        <f>'1'!D14</f>
        <v>IAMB</v>
      </c>
      <c r="E14" s="11">
        <v>23</v>
      </c>
      <c r="F14" s="11">
        <v>12</v>
      </c>
      <c r="G14" s="11">
        <v>10</v>
      </c>
      <c r="H14" s="41">
        <f>SUM(F14:G14)/E14</f>
        <v>0.95652173913043481</v>
      </c>
      <c r="I14" s="11">
        <v>1</v>
      </c>
      <c r="J14" s="12">
        <f>I14/E14</f>
        <v>4.3478260869565216E-2</v>
      </c>
      <c r="K14" s="11">
        <v>0</v>
      </c>
      <c r="L14" s="12">
        <v>0</v>
      </c>
      <c r="M14" s="42">
        <v>76</v>
      </c>
      <c r="N14" s="43">
        <f>18/E14</f>
        <v>0.78260869565217395</v>
      </c>
    </row>
    <row r="15" spans="1:14" s="13" customFormat="1" ht="13.2" x14ac:dyDescent="0.25">
      <c r="A15" s="11" t="s">
        <v>38</v>
      </c>
      <c r="B15" s="11" t="s">
        <v>21</v>
      </c>
      <c r="C15" s="11" t="s">
        <v>40</v>
      </c>
      <c r="D15" s="11" t="s">
        <v>27</v>
      </c>
      <c r="E15" s="11">
        <v>23</v>
      </c>
      <c r="F15" s="11">
        <v>8</v>
      </c>
      <c r="G15" s="11">
        <v>12</v>
      </c>
      <c r="H15" s="41">
        <f t="shared" ref="H15:H17" si="0">SUM(F15:G15)/E15</f>
        <v>0.86956521739130432</v>
      </c>
      <c r="I15" s="11">
        <v>3</v>
      </c>
      <c r="J15" s="12">
        <f t="shared" ref="J15:J17" si="1">I15/E15</f>
        <v>0.13043478260869565</v>
      </c>
      <c r="K15" s="11">
        <v>0</v>
      </c>
      <c r="L15" s="12">
        <v>0</v>
      </c>
      <c r="M15" s="42">
        <v>66</v>
      </c>
      <c r="N15" s="43">
        <f>20/23</f>
        <v>0.86956521739130432</v>
      </c>
    </row>
    <row r="16" spans="1:14" s="13" customFormat="1" ht="13.2" x14ac:dyDescent="0.25">
      <c r="A16" s="11" t="str">
        <f>'1'!A16</f>
        <v>EVALUACIÓN DE IMPACTO AMBIENTAL</v>
      </c>
      <c r="B16" s="11" t="s">
        <v>21</v>
      </c>
      <c r="C16" s="11" t="str">
        <f>'1'!C16</f>
        <v>606 A</v>
      </c>
      <c r="D16" s="11" t="s">
        <v>27</v>
      </c>
      <c r="E16" s="11">
        <f>'1'!E16</f>
        <v>24</v>
      </c>
      <c r="F16" s="11">
        <v>11</v>
      </c>
      <c r="G16" s="11">
        <v>12</v>
      </c>
      <c r="H16" s="41">
        <f t="shared" si="0"/>
        <v>0.95833333333333337</v>
      </c>
      <c r="I16" s="11">
        <v>1</v>
      </c>
      <c r="J16" s="12">
        <f t="shared" si="1"/>
        <v>4.1666666666666664E-2</v>
      </c>
      <c r="K16" s="11">
        <v>0</v>
      </c>
      <c r="L16" s="12">
        <v>0</v>
      </c>
      <c r="M16" s="42">
        <v>75</v>
      </c>
      <c r="N16" s="43">
        <f>16/E16</f>
        <v>0.66666666666666663</v>
      </c>
    </row>
    <row r="17" spans="1:14" s="13" customFormat="1" ht="32.4" customHeight="1" x14ac:dyDescent="0.25">
      <c r="A17" s="11" t="str">
        <f>'1'!A17</f>
        <v>MODELIZACIÓN Y SIMULACIÓN DE SISTEMAS AMBIENTALES</v>
      </c>
      <c r="B17" s="11" t="s">
        <v>21</v>
      </c>
      <c r="C17" s="11" t="str">
        <f>'1'!C17</f>
        <v>806 A</v>
      </c>
      <c r="D17" s="11" t="s">
        <v>27</v>
      </c>
      <c r="E17" s="11">
        <v>18</v>
      </c>
      <c r="F17" s="11">
        <v>8</v>
      </c>
      <c r="G17" s="11">
        <v>10</v>
      </c>
      <c r="H17" s="41">
        <f t="shared" si="0"/>
        <v>1</v>
      </c>
      <c r="I17" s="11">
        <v>0</v>
      </c>
      <c r="J17" s="12">
        <f t="shared" si="1"/>
        <v>0</v>
      </c>
      <c r="K17" s="11">
        <v>0</v>
      </c>
      <c r="L17" s="12">
        <v>0</v>
      </c>
      <c r="M17" s="42">
        <v>80</v>
      </c>
      <c r="N17" s="43">
        <f>8/18</f>
        <v>0.44444444444444442</v>
      </c>
    </row>
    <row r="18" spans="1:14" s="1" customFormat="1" ht="13.2" x14ac:dyDescent="0.25">
      <c r="A18" s="14" t="s">
        <v>28</v>
      </c>
      <c r="B18" s="14" t="s">
        <v>29</v>
      </c>
      <c r="C18" s="14" t="s">
        <v>29</v>
      </c>
      <c r="D18" s="14" t="s">
        <v>29</v>
      </c>
      <c r="E18" s="14">
        <f>SUM(E14:E17)</f>
        <v>88</v>
      </c>
      <c r="F18" s="14">
        <f>SUM(F14:F17)</f>
        <v>39</v>
      </c>
      <c r="G18" s="14">
        <f>SUM(G14:G17)</f>
        <v>44</v>
      </c>
      <c r="H18" s="15">
        <f>SUM(F18:G18)/E18</f>
        <v>0.94318181818181823</v>
      </c>
      <c r="I18" s="14">
        <f t="shared" ref="I18" si="2">(E18-SUM(F18:G18))-K18</f>
        <v>5</v>
      </c>
      <c r="J18" s="15">
        <f t="shared" ref="J18" si="3">I18/E18</f>
        <v>5.6818181818181816E-2</v>
      </c>
      <c r="K18" s="14">
        <f>SUM(K14:K17)</f>
        <v>0</v>
      </c>
      <c r="L18" s="15">
        <f t="shared" ref="L18" si="4">K18/E18</f>
        <v>0</v>
      </c>
      <c r="M18" s="14">
        <f>AVERAGE(M14:M17)</f>
        <v>74.25</v>
      </c>
      <c r="N18" s="16">
        <f>AVERAGE(N14:N17)</f>
        <v>0.6908212560386473</v>
      </c>
    </row>
    <row r="19" spans="1:14" s="1" customFormat="1" ht="13.2" x14ac:dyDescent="0.25"/>
    <row r="20" spans="1:14" s="1" customFormat="1" ht="120" customHeight="1" x14ac:dyDescent="0.25">
      <c r="A20" s="27" t="s">
        <v>30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</row>
    <row r="21" spans="1:14" s="1" customFormat="1" ht="13.2" x14ac:dyDescent="0.25"/>
    <row r="22" spans="1:14" s="1" customFormat="1" ht="13.2" x14ac:dyDescent="0.25">
      <c r="A22" s="17"/>
    </row>
    <row r="23" spans="1:14" s="1" customFormat="1" ht="12.75" customHeight="1" x14ac:dyDescent="0.25">
      <c r="B23" s="30" t="s">
        <v>31</v>
      </c>
      <c r="C23" s="30"/>
      <c r="D23" s="30"/>
      <c r="G23" s="31" t="s">
        <v>32</v>
      </c>
      <c r="H23" s="31"/>
      <c r="I23" s="31"/>
      <c r="J23" s="31"/>
    </row>
    <row r="24" spans="1:14" s="1" customFormat="1" ht="62.25" customHeight="1" x14ac:dyDescent="0.25">
      <c r="B24" s="28"/>
      <c r="C24" s="28"/>
      <c r="D24" s="28"/>
      <c r="G24" s="40"/>
      <c r="H24" s="40"/>
      <c r="I24" s="40"/>
      <c r="J24" s="40"/>
    </row>
    <row r="25" spans="1:14" s="1" customFormat="1" ht="13.8" hidden="1" x14ac:dyDescent="0.25">
      <c r="A25" s="24" t="e">
        <f>{#REF!}</f>
        <v>#REF!</v>
      </c>
      <c r="B25" s="24"/>
      <c r="C25" s="8"/>
      <c r="E25" s="25"/>
      <c r="F25" s="25"/>
      <c r="G25" s="25"/>
      <c r="H25" s="25"/>
    </row>
    <row r="26" spans="1:14" s="1" customFormat="1" ht="13.2" hidden="1" x14ac:dyDescent="0.25"/>
    <row r="27" spans="1:14" s="1" customFormat="1" ht="45" customHeight="1" x14ac:dyDescent="0.25">
      <c r="B27" s="38" t="str">
        <f>B10</f>
        <v>FRANCISCO JOSÉ GÓMEZ MARÍN</v>
      </c>
      <c r="C27" s="38"/>
      <c r="D27" s="38"/>
      <c r="E27" s="18"/>
      <c r="F27" s="18"/>
      <c r="G27" s="39" t="s">
        <v>46</v>
      </c>
      <c r="H27" s="39"/>
      <c r="I27" s="39"/>
      <c r="J27" s="39"/>
    </row>
  </sheetData>
  <mergeCells count="31">
    <mergeCell ref="B24:D24"/>
    <mergeCell ref="G24:J24"/>
    <mergeCell ref="A25:B25"/>
    <mergeCell ref="E25:H25"/>
    <mergeCell ref="B27:D27"/>
    <mergeCell ref="G27:J27"/>
    <mergeCell ref="K12:K13"/>
    <mergeCell ref="L12:L13"/>
    <mergeCell ref="M12:M13"/>
    <mergeCell ref="N12:N13"/>
    <mergeCell ref="A20:N20"/>
    <mergeCell ref="B23:D23"/>
    <mergeCell ref="G23:J2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B1:N1"/>
    <mergeCell ref="A3:N3"/>
    <mergeCell ref="A5:N5"/>
    <mergeCell ref="A6:D6"/>
    <mergeCell ref="E6:H6"/>
    <mergeCell ref="B8:C8"/>
    <mergeCell ref="I8:K8"/>
    <mergeCell ref="L8:N8"/>
  </mergeCells>
  <pageMargins left="0.25" right="0.25" top="0.75" bottom="0.75" header="0.3" footer="0.3"/>
  <pageSetup scale="73" orientation="landscape" r:id="rId1"/>
  <headerFooter alignWithMargins="0">
    <oddFooter>&amp;R&amp;"Calibri,Regular"&amp;K000000Agosto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Jose Gomez Marin</dc:creator>
  <cp:lastModifiedBy>Francisco Jose Gomez Marin</cp:lastModifiedBy>
  <cp:lastPrinted>2024-04-22T15:05:31Z</cp:lastPrinted>
  <dcterms:created xsi:type="dcterms:W3CDTF">2023-03-28T03:15:37Z</dcterms:created>
  <dcterms:modified xsi:type="dcterms:W3CDTF">2024-06-14T04:29:05Z</dcterms:modified>
</cp:coreProperties>
</file>