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D:\DOCTOS ENE-2024\MATERIAS\"/>
    </mc:Choice>
  </mc:AlternateContent>
  <xr:revisionPtr revIDLastSave="0" documentId="13_ncr:1_{A7D9B2A8-9F0E-461F-BE72-C6180F64B980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" i="24" l="1"/>
  <c r="I19" i="24"/>
  <c r="L18" i="24"/>
  <c r="I18" i="24"/>
  <c r="L17" i="24"/>
  <c r="I17" i="24"/>
  <c r="L16" i="24"/>
  <c r="I16" i="24"/>
  <c r="L15" i="24"/>
  <c r="I15" i="24"/>
  <c r="L14" i="24"/>
  <c r="I14" i="24"/>
  <c r="L18" i="23" l="1"/>
  <c r="L17" i="23"/>
  <c r="L16" i="23"/>
  <c r="L15" i="23"/>
  <c r="L14" i="23"/>
  <c r="I15" i="23"/>
  <c r="I16" i="23"/>
  <c r="I17" i="23"/>
  <c r="I18" i="23"/>
  <c r="I14" i="23"/>
  <c r="E18" i="24" l="1"/>
  <c r="E17" i="24"/>
  <c r="E16" i="24"/>
  <c r="E18" i="23"/>
  <c r="E17" i="23"/>
  <c r="E16" i="23"/>
  <c r="A18" i="24"/>
  <c r="A17" i="24"/>
  <c r="A16" i="24"/>
  <c r="A18" i="23"/>
  <c r="A17" i="23"/>
  <c r="A16" i="23"/>
  <c r="L18" i="22"/>
  <c r="I18" i="22"/>
  <c r="L17" i="22"/>
  <c r="I17" i="22"/>
  <c r="L16" i="22"/>
  <c r="I16" i="22"/>
  <c r="L15" i="22"/>
  <c r="I15" i="22"/>
  <c r="L14" i="22"/>
  <c r="I14" i="22"/>
  <c r="C18" i="23" l="1"/>
  <c r="C17" i="23"/>
  <c r="C16" i="23"/>
  <c r="C15" i="23"/>
  <c r="C14" i="23"/>
  <c r="A24" i="24" l="1"/>
  <c r="N28" i="25" l="1"/>
  <c r="M28" i="25"/>
  <c r="K28" i="25"/>
  <c r="G28" i="25"/>
  <c r="F28" i="25"/>
  <c r="D18" i="25"/>
  <c r="A18" i="25"/>
  <c r="D17" i="25"/>
  <c r="A17" i="25"/>
  <c r="D16" i="25"/>
  <c r="A16" i="25"/>
  <c r="D15" i="25"/>
  <c r="D14" i="25"/>
  <c r="B10" i="25"/>
  <c r="B37" i="25" s="1"/>
  <c r="L8" i="25"/>
  <c r="H8" i="25"/>
  <c r="E8" i="25"/>
  <c r="N28" i="24"/>
  <c r="M28" i="24"/>
  <c r="K28" i="24"/>
  <c r="G28" i="24"/>
  <c r="F28" i="24"/>
  <c r="D18" i="24"/>
  <c r="D16" i="24"/>
  <c r="D15" i="24"/>
  <c r="D14" i="24"/>
  <c r="B10" i="24"/>
  <c r="B37" i="24" s="1"/>
  <c r="L8" i="24"/>
  <c r="H8" i="24"/>
  <c r="E8" i="24"/>
  <c r="N28" i="23"/>
  <c r="M28" i="23"/>
  <c r="K28" i="23"/>
  <c r="G28" i="23"/>
  <c r="F28" i="23"/>
  <c r="D18" i="23"/>
  <c r="D17" i="23"/>
  <c r="D16" i="23"/>
  <c r="D15" i="23"/>
  <c r="D14" i="23"/>
  <c r="B10" i="23"/>
  <c r="B37" i="23" s="1"/>
  <c r="L8" i="23"/>
  <c r="H8" i="23"/>
  <c r="E8" i="23"/>
  <c r="C15" i="22"/>
  <c r="D15" i="22"/>
  <c r="A16" i="22"/>
  <c r="C16" i="22"/>
  <c r="D16" i="22"/>
  <c r="E16" i="22"/>
  <c r="A17" i="22"/>
  <c r="C17" i="22"/>
  <c r="D17" i="22"/>
  <c r="E17" i="22"/>
  <c r="A18" i="22"/>
  <c r="C18" i="22"/>
  <c r="D18" i="22"/>
  <c r="E18" i="22"/>
  <c r="C14" i="22"/>
  <c r="D14" i="22"/>
  <c r="B10" i="22"/>
  <c r="B37" i="22" s="1"/>
  <c r="L8" i="22"/>
  <c r="H8" i="22"/>
  <c r="E8" i="22"/>
  <c r="N28" i="22"/>
  <c r="M28" i="22"/>
  <c r="K28" i="22"/>
  <c r="G28" i="22"/>
  <c r="F28" i="22"/>
  <c r="B37" i="10"/>
  <c r="N28" i="10"/>
  <c r="M28" i="10"/>
  <c r="K28" i="10"/>
  <c r="G28" i="10"/>
  <c r="F28" i="10"/>
  <c r="E28" i="10"/>
  <c r="L18" i="10"/>
  <c r="I18" i="10"/>
  <c r="L17" i="10"/>
  <c r="I17" i="10"/>
  <c r="L16" i="10"/>
  <c r="I16" i="10"/>
  <c r="L15" i="10"/>
  <c r="I15" i="10"/>
  <c r="L14" i="10"/>
  <c r="I14" i="10"/>
  <c r="E28" i="25" l="1"/>
  <c r="E28" i="24"/>
  <c r="E28" i="23"/>
  <c r="E28" i="22"/>
  <c r="I28" i="10"/>
  <c r="L28" i="10"/>
  <c r="I28" i="25" l="1"/>
  <c r="J28" i="25" s="1"/>
  <c r="L28" i="25"/>
  <c r="H28" i="25"/>
  <c r="I28" i="24"/>
  <c r="L28" i="24"/>
  <c r="I28" i="23"/>
  <c r="L28" i="23"/>
  <c r="I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<sst xmlns="http://schemas.openxmlformats.org/spreadsheetml/2006/main" count="235" uniqueCount="57">
  <si>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</si>
  <si>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</si>
  <si>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</si>
  <si>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</si>
  <si>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</si>
  <si>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</si>
  <si>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</si>
  <si>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</si>
  <si>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</si>
  <si>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</si>
  <si>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</si>
  <si>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</si>
  <si>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</si>
  <si>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</si>
  <si>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</si>
  <si>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</si>
  <si>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</si>
  <si>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</si>
  <si>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</si>
  <si>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</si>
  <si>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</si>
  <si>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</si>
  <si>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</si>
  <si>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</si>
  <si>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</si>
  <si>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</si>
  <si>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</si>
  <si>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</si>
  <si>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</si>
  <si>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</si>
  <si>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</si>
  <si>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ERGONOMIA</t>
  </si>
  <si>
    <t>ADMINISTRACION DE OPERACIONES II</t>
  </si>
  <si>
    <t>IIND</t>
  </si>
  <si>
    <t>ISC</t>
  </si>
  <si>
    <t>BERNABE CONTRERAS CONTRERAS</t>
  </si>
  <si>
    <t>S/E</t>
  </si>
  <si>
    <t>501-A</t>
  </si>
  <si>
    <t xml:space="preserve"> </t>
  </si>
  <si>
    <t>INDUSTRIAL</t>
  </si>
  <si>
    <t>501-B</t>
  </si>
  <si>
    <t>304-A</t>
  </si>
  <si>
    <t>FLOR ILIANA CHONTAL PELAYO</t>
  </si>
  <si>
    <t>601-A</t>
  </si>
  <si>
    <t>304.B</t>
  </si>
  <si>
    <t>T</t>
  </si>
  <si>
    <t>SIMULACION</t>
  </si>
  <si>
    <t>404-A</t>
  </si>
  <si>
    <t>404-B</t>
  </si>
  <si>
    <t>INGENIERIA ECONOMICA</t>
  </si>
  <si>
    <t>MANUFACTURA ESBELTA</t>
  </si>
  <si>
    <t>801-B</t>
  </si>
  <si>
    <t>601-B</t>
  </si>
  <si>
    <t>FEBRERO-JUNIO-2024</t>
  </si>
  <si>
    <t>II</t>
  </si>
  <si>
    <t>III</t>
  </si>
  <si>
    <t>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</si>
</sst>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78441</xdr:colOff>
      <xdr:row>33</xdr:row>
      <xdr:rowOff>168089</xdr:rowOff>
    </xdr:from>
    <xdr:to>
      <xdr:col>3</xdr:col>
      <xdr:colOff>745826</xdr:colOff>
      <xdr:row>33</xdr:row>
      <xdr:rowOff>728794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5CB41F74-FA16-4E76-9202-C946C2E0115F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41627" t="35766" r="40381" b="24389"/>
        <a:stretch/>
      </xdr:blipFill>
      <xdr:spPr bwMode="auto">
        <a:xfrm>
          <a:off x="3339353" y="8438030"/>
          <a:ext cx="667385" cy="56070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42333</xdr:colOff>
      <xdr:row>33</xdr:row>
      <xdr:rowOff>179917</xdr:rowOff>
    </xdr:from>
    <xdr:to>
      <xdr:col>3</xdr:col>
      <xdr:colOff>709718</xdr:colOff>
      <xdr:row>33</xdr:row>
      <xdr:rowOff>740622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C2D2FC6-DE5E-49E6-94DD-BD43E8627633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41627" t="35766" r="40381" b="24389"/>
        <a:stretch/>
      </xdr:blipFill>
      <xdr:spPr bwMode="auto">
        <a:xfrm>
          <a:off x="3302000" y="8540750"/>
          <a:ext cx="667385" cy="56070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22412</xdr:colOff>
      <xdr:row>33</xdr:row>
      <xdr:rowOff>201706</xdr:rowOff>
    </xdr:from>
    <xdr:to>
      <xdr:col>3</xdr:col>
      <xdr:colOff>689797</xdr:colOff>
      <xdr:row>33</xdr:row>
      <xdr:rowOff>762411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A870728-29CB-4C54-B6CC-664AC6685B08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41627" t="35766" r="40381" b="24389"/>
        <a:stretch/>
      </xdr:blipFill>
      <xdr:spPr bwMode="auto">
        <a:xfrm>
          <a:off x="3283324" y="8505265"/>
          <a:ext cx="667385" cy="56070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44823</xdr:colOff>
      <xdr:row>33</xdr:row>
      <xdr:rowOff>156882</xdr:rowOff>
    </xdr:from>
    <xdr:to>
      <xdr:col>3</xdr:col>
      <xdr:colOff>712208</xdr:colOff>
      <xdr:row>33</xdr:row>
      <xdr:rowOff>717587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B7E21D7-AC16-4E74-965E-63652310E2BF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41627" t="35766" r="40381" b="24389"/>
        <a:stretch/>
      </xdr:blipFill>
      <xdr:spPr bwMode="auto">
        <a:xfrm>
          <a:off x="3305735" y="8628529"/>
          <a:ext cx="667385" cy="56070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7"/>
  <sheetViews>
    <sheetView topLeftCell="A9" zoomScaleNormal="100" zoomScaleSheetLayoutView="100" workbookViewId="0">
      <selection activeCell="H24" sqref="H2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6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6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6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6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6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6" x14ac:dyDescent="0.2">
      <c r="A6" s="37" t="s">
        <v>2</v>
      </c>
      <c r="B6" s="37"/>
      <c r="C6" s="37"/>
      <c r="D6" s="37"/>
      <c r="E6" s="38" t="s">
        <v>39</v>
      </c>
      <c r="F6" s="38"/>
      <c r="G6" s="38"/>
      <c r="H6" s="38"/>
      <c r="I6" s="3"/>
      <c r="J6" s="3"/>
      <c r="K6" s="3"/>
      <c r="L6" s="3"/>
      <c r="M6" s="3"/>
      <c r="N6" s="3"/>
    </row>
    <row r="7" spans="1:16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6" x14ac:dyDescent="0.2">
      <c r="A8" s="4" t="s">
        <v>3</v>
      </c>
      <c r="B8" s="28" t="s">
        <v>4</v>
      </c>
      <c r="C8" s="28"/>
      <c r="D8" s="14" t="s">
        <v>5</v>
      </c>
      <c r="E8" s="5">
        <v>5</v>
      </c>
      <c r="G8" s="4" t="s">
        <v>6</v>
      </c>
      <c r="H8" s="5">
        <v>4</v>
      </c>
      <c r="I8" s="34" t="s">
        <v>7</v>
      </c>
      <c r="J8" s="34"/>
      <c r="K8" s="34"/>
      <c r="L8" s="28" t="s">
        <v>53</v>
      </c>
      <c r="M8" s="28"/>
      <c r="N8" s="28"/>
    </row>
    <row r="10" spans="1:16" x14ac:dyDescent="0.2">
      <c r="A10" s="4" t="s">
        <v>8</v>
      </c>
      <c r="B10" s="28" t="s">
        <v>35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  <c r="P10" s="1" t="s">
        <v>38</v>
      </c>
    </row>
    <row r="11" spans="1:16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6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6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6" s="11" customFormat="1" ht="25.5" x14ac:dyDescent="0.2">
      <c r="A14" s="8" t="s">
        <v>50</v>
      </c>
      <c r="B14" s="9" t="s">
        <v>36</v>
      </c>
      <c r="C14" s="9" t="s">
        <v>51</v>
      </c>
      <c r="D14" s="9" t="s">
        <v>33</v>
      </c>
      <c r="E14" s="9">
        <v>21</v>
      </c>
      <c r="F14" s="9"/>
      <c r="G14" s="9"/>
      <c r="H14" s="10"/>
      <c r="I14" s="9">
        <f>(E14-SUM(F14:G14))-K14</f>
        <v>21</v>
      </c>
      <c r="J14" s="10"/>
      <c r="K14" s="9">
        <v>0</v>
      </c>
      <c r="L14" s="10">
        <f>K14/E14</f>
        <v>0</v>
      </c>
      <c r="M14" s="9"/>
      <c r="N14" s="15"/>
    </row>
    <row r="15" spans="1:16" s="11" customFormat="1" ht="25.5" x14ac:dyDescent="0.2">
      <c r="A15" s="11" t="s">
        <v>49</v>
      </c>
      <c r="B15" s="9" t="s">
        <v>36</v>
      </c>
      <c r="C15" s="9" t="s">
        <v>43</v>
      </c>
      <c r="D15" s="9" t="s">
        <v>33</v>
      </c>
      <c r="E15" s="9">
        <v>26</v>
      </c>
      <c r="F15" s="9"/>
      <c r="G15" s="9"/>
      <c r="H15" s="10"/>
      <c r="I15" s="9">
        <f>(E15-SUM(F15:G15))-K15</f>
        <v>26</v>
      </c>
      <c r="J15" s="10"/>
      <c r="K15" s="9">
        <v>0</v>
      </c>
      <c r="L15" s="10">
        <f>K15/E15</f>
        <v>0</v>
      </c>
      <c r="M15" s="9"/>
      <c r="N15" s="15"/>
    </row>
    <row r="16" spans="1:16" s="11" customFormat="1" ht="25.5" x14ac:dyDescent="0.2">
      <c r="A16" s="11" t="s">
        <v>32</v>
      </c>
      <c r="B16" s="9" t="s">
        <v>36</v>
      </c>
      <c r="C16" s="9" t="s">
        <v>52</v>
      </c>
      <c r="D16" s="9" t="s">
        <v>33</v>
      </c>
      <c r="E16" s="9">
        <v>16</v>
      </c>
      <c r="F16" s="9"/>
      <c r="G16" s="9"/>
      <c r="H16" s="10"/>
      <c r="I16" s="9">
        <f>(E16-SUM(F16:G16))-K16</f>
        <v>16</v>
      </c>
      <c r="J16" s="10"/>
      <c r="K16" s="9">
        <v>0</v>
      </c>
      <c r="L16" s="10">
        <f>K16/E16</f>
        <v>0</v>
      </c>
      <c r="M16" s="9"/>
      <c r="N16" s="15"/>
    </row>
    <row r="17" spans="1:14" s="11" customFormat="1" ht="25.5" x14ac:dyDescent="0.2">
      <c r="A17" s="8" t="s">
        <v>46</v>
      </c>
      <c r="B17" s="9" t="s">
        <v>21</v>
      </c>
      <c r="C17" s="9" t="s">
        <v>47</v>
      </c>
      <c r="D17" s="9" t="s">
        <v>34</v>
      </c>
      <c r="E17" s="9">
        <v>29</v>
      </c>
      <c r="F17" s="9">
        <v>13</v>
      </c>
      <c r="G17" s="9"/>
      <c r="H17" s="10"/>
      <c r="I17" s="9">
        <f>(E17-SUM(F17:G17))-K17</f>
        <v>16</v>
      </c>
      <c r="J17" s="10"/>
      <c r="K17" s="9">
        <v>0</v>
      </c>
      <c r="L17" s="10">
        <f>K17/E17</f>
        <v>0</v>
      </c>
      <c r="M17" s="9">
        <v>33.340000000000003</v>
      </c>
      <c r="N17" s="15">
        <v>0.45</v>
      </c>
    </row>
    <row r="18" spans="1:14" s="11" customFormat="1" ht="25.5" x14ac:dyDescent="0.2">
      <c r="A18" s="8" t="s">
        <v>46</v>
      </c>
      <c r="B18" s="9" t="s">
        <v>21</v>
      </c>
      <c r="C18" s="9" t="s">
        <v>48</v>
      </c>
      <c r="D18" s="9" t="s">
        <v>34</v>
      </c>
      <c r="E18" s="9">
        <v>31</v>
      </c>
      <c r="F18" s="9">
        <v>19</v>
      </c>
      <c r="G18" s="9" t="s">
        <v>38</v>
      </c>
      <c r="H18" s="10"/>
      <c r="I18" s="9">
        <f>(E18-SUM(F18:G18))-K18</f>
        <v>12</v>
      </c>
      <c r="J18" s="10"/>
      <c r="K18" s="9">
        <v>0</v>
      </c>
      <c r="L18" s="10">
        <f>K18/E18</f>
        <v>0</v>
      </c>
      <c r="M18" s="9">
        <v>45.83</v>
      </c>
      <c r="N18" s="15">
        <v>0.66</v>
      </c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123</v>
      </c>
      <c r="F28" s="17">
        <f>SUM(F14:F27)</f>
        <v>32</v>
      </c>
      <c r="G28" s="17">
        <f>SUM(G14:G27)</f>
        <v>0</v>
      </c>
      <c r="H28" s="18">
        <v>0</v>
      </c>
      <c r="I28" s="17">
        <f>(E28-SUM(F28:G28))-K28</f>
        <v>91</v>
      </c>
      <c r="J28" s="18">
        <v>0</v>
      </c>
      <c r="K28" s="17">
        <f>SUM(K14:K27)</f>
        <v>0</v>
      </c>
      <c r="L28" s="18">
        <f>K28/E28</f>
        <v>0</v>
      </c>
      <c r="M28" s="17">
        <f>AVERAGE(M14:M27)</f>
        <v>39.585000000000001</v>
      </c>
      <c r="N28" s="19">
        <f>AVERAGE(N14:N27)</f>
        <v>0.55500000000000005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BERNABE CONTRERAS CONTRERAS</v>
      </c>
      <c r="C37" s="22"/>
      <c r="D37" s="22"/>
      <c r="E37" s="13"/>
      <c r="F37" s="13"/>
      <c r="G37" s="22" t="s">
        <v>42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90" zoomScaleNormal="90" zoomScaleSheetLayoutView="100" workbookViewId="0">
      <selection activeCell="P8" sqref="P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39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2</v>
      </c>
      <c r="C8" s="28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FEBRERO-JUNIO-2024</v>
      </c>
      <c r="M8" s="28"/>
      <c r="N8" s="28"/>
    </row>
    <row r="10" spans="1:14" x14ac:dyDescent="0.2">
      <c r="A10" s="4" t="s">
        <v>8</v>
      </c>
      <c r="B10" s="28" t="str">
        <f>'1'!B10</f>
        <v>BERNABE CONTRERAS CONTRERAS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9" t="s">
        <v>50</v>
      </c>
      <c r="B14" s="9" t="s">
        <v>21</v>
      </c>
      <c r="C14" s="9" t="str">
        <f>'1'!C14</f>
        <v>801-B</v>
      </c>
      <c r="D14" s="9" t="str">
        <f>'1'!D14</f>
        <v>IIND</v>
      </c>
      <c r="E14" s="9">
        <v>21</v>
      </c>
      <c r="F14" s="9">
        <v>11</v>
      </c>
      <c r="G14" s="9"/>
      <c r="H14" s="10"/>
      <c r="I14" s="9">
        <f>(E14-SUM(F14:G14))-K14</f>
        <v>10</v>
      </c>
      <c r="J14" s="10"/>
      <c r="K14" s="9">
        <v>0</v>
      </c>
      <c r="L14" s="10">
        <f>K14/E14</f>
        <v>0</v>
      </c>
      <c r="M14" s="9">
        <v>38.57</v>
      </c>
      <c r="N14" s="15">
        <v>0.52</v>
      </c>
    </row>
    <row r="15" spans="1:14" s="11" customFormat="1" ht="25.5" x14ac:dyDescent="0.2">
      <c r="A15" s="9" t="s">
        <v>49</v>
      </c>
      <c r="B15" s="9" t="s">
        <v>21</v>
      </c>
      <c r="C15" s="9" t="str">
        <f>'1'!C15</f>
        <v>601-A</v>
      </c>
      <c r="D15" s="9" t="str">
        <f>'1'!D15</f>
        <v>IIND</v>
      </c>
      <c r="E15" s="9">
        <v>25</v>
      </c>
      <c r="F15" s="9">
        <v>14</v>
      </c>
      <c r="G15" s="9"/>
      <c r="H15" s="10"/>
      <c r="I15" s="9">
        <f>(E15-SUM(F15:G15))-K15</f>
        <v>11</v>
      </c>
      <c r="J15" s="10"/>
      <c r="K15" s="9">
        <v>0</v>
      </c>
      <c r="L15" s="10">
        <f>K15/E15</f>
        <v>0</v>
      </c>
      <c r="M15" s="9">
        <v>40.96</v>
      </c>
      <c r="N15" s="15">
        <v>0.56000000000000005</v>
      </c>
    </row>
    <row r="16" spans="1:14" s="11" customFormat="1" ht="25.5" x14ac:dyDescent="0.2">
      <c r="A16" s="9" t="str">
        <f>'1'!A16</f>
        <v>ADMINISTRACION DE OPERACIONES II</v>
      </c>
      <c r="B16" s="9" t="s">
        <v>21</v>
      </c>
      <c r="C16" s="9" t="str">
        <f>'1'!C16</f>
        <v>601-B</v>
      </c>
      <c r="D16" s="9" t="str">
        <f>'1'!D16</f>
        <v>IIND</v>
      </c>
      <c r="E16" s="9">
        <f>'1'!E16</f>
        <v>16</v>
      </c>
      <c r="F16" s="9">
        <v>9</v>
      </c>
      <c r="G16" s="9"/>
      <c r="H16" s="10"/>
      <c r="I16" s="9">
        <f>(E16-SUM(F16:G16))-K16</f>
        <v>7</v>
      </c>
      <c r="J16" s="10"/>
      <c r="K16" s="9">
        <v>0</v>
      </c>
      <c r="L16" s="10">
        <f>K16/E16</f>
        <v>0</v>
      </c>
      <c r="M16" s="9">
        <v>47.8</v>
      </c>
      <c r="N16" s="15">
        <v>0.56000000000000005</v>
      </c>
    </row>
    <row r="17" spans="1:14" s="11" customFormat="1" ht="25.5" x14ac:dyDescent="0.2">
      <c r="A17" s="9" t="str">
        <f>'1'!A17</f>
        <v>SIMULACION</v>
      </c>
      <c r="B17" s="9" t="s">
        <v>54</v>
      </c>
      <c r="C17" s="9" t="str">
        <f>'1'!C17</f>
        <v>404-A</v>
      </c>
      <c r="D17" s="9" t="str">
        <f>'1'!D17</f>
        <v>ISC</v>
      </c>
      <c r="E17" s="9">
        <f>'1'!E17</f>
        <v>29</v>
      </c>
      <c r="F17" s="9">
        <v>15</v>
      </c>
      <c r="G17" s="9"/>
      <c r="H17" s="10"/>
      <c r="I17" s="9">
        <f>(E17-SUM(F17:G17))-K17</f>
        <v>14</v>
      </c>
      <c r="J17" s="10"/>
      <c r="K17" s="9">
        <v>0</v>
      </c>
      <c r="L17" s="10">
        <f>K17/E17</f>
        <v>0</v>
      </c>
      <c r="M17" s="9">
        <v>38.96</v>
      </c>
      <c r="N17" s="15">
        <v>0.51700000000000002</v>
      </c>
    </row>
    <row r="18" spans="1:14" s="11" customFormat="1" ht="25.5" x14ac:dyDescent="0.2">
      <c r="A18" s="9" t="str">
        <f>'1'!A18</f>
        <v>SIMULACION</v>
      </c>
      <c r="B18" s="9" t="s">
        <v>54</v>
      </c>
      <c r="C18" s="9" t="str">
        <f>'1'!C18</f>
        <v>404-B</v>
      </c>
      <c r="D18" s="9" t="str">
        <f>'1'!D18</f>
        <v>ISC</v>
      </c>
      <c r="E18" s="9">
        <f>'1'!E18</f>
        <v>31</v>
      </c>
      <c r="F18" s="9">
        <v>12</v>
      </c>
      <c r="G18" s="9"/>
      <c r="H18" s="10"/>
      <c r="I18" s="9">
        <f>(E18-SUM(F18:G18))-K18</f>
        <v>19</v>
      </c>
      <c r="J18" s="10"/>
      <c r="K18" s="9">
        <v>0</v>
      </c>
      <c r="L18" s="10">
        <f>K18/E18</f>
        <v>0</v>
      </c>
      <c r="M18" s="9">
        <v>26.9</v>
      </c>
      <c r="N18" s="15">
        <v>0.39</v>
      </c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122</v>
      </c>
      <c r="F28" s="17">
        <f>SUM(F14:F27)</f>
        <v>61</v>
      </c>
      <c r="G28" s="17">
        <f>SUM(G14:G27)</f>
        <v>0</v>
      </c>
      <c r="H28" s="18">
        <v>0</v>
      </c>
      <c r="I28" s="17">
        <f>(E28-SUM(F28:G28))-K28</f>
        <v>61</v>
      </c>
      <c r="J28" s="18">
        <v>0</v>
      </c>
      <c r="K28" s="17">
        <f>SUM(K14:K27)</f>
        <v>0</v>
      </c>
      <c r="L28" s="18">
        <f>K28/E28</f>
        <v>0</v>
      </c>
      <c r="M28" s="17">
        <f>AVERAGE(M14:M27)</f>
        <v>38.637999999999998</v>
      </c>
      <c r="N28" s="19">
        <f>AVERAGE(N14:N27)</f>
        <v>0.50940000000000007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BERNABE CONTRERAS CONTRERAS</v>
      </c>
      <c r="C37" s="22"/>
      <c r="D37" s="22"/>
      <c r="E37" s="13"/>
      <c r="F37" s="13"/>
      <c r="G37" s="22" t="s">
        <v>42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13" zoomScale="90" zoomScaleNormal="90" zoomScaleSheetLayoutView="100" workbookViewId="0">
      <selection activeCell="H14" sqref="H14:N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39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3</v>
      </c>
      <c r="C8" s="28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FEBRERO-JUNIO-2024</v>
      </c>
      <c r="M8" s="28"/>
      <c r="N8" s="28"/>
    </row>
    <row r="10" spans="1:14" x14ac:dyDescent="0.2">
      <c r="A10" s="4" t="s">
        <v>8</v>
      </c>
      <c r="B10" s="28" t="str">
        <f>'1'!B10</f>
        <v>BERNABE CONTRERAS CONTRERAS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9" t="s">
        <v>50</v>
      </c>
      <c r="B14" s="9" t="s">
        <v>54</v>
      </c>
      <c r="C14" s="9" t="str">
        <f>'1'!C14</f>
        <v>801-B</v>
      </c>
      <c r="D14" s="9" t="str">
        <f>'1'!D14</f>
        <v>IIND</v>
      </c>
      <c r="E14" s="9">
        <v>21</v>
      </c>
      <c r="F14" s="9">
        <v>12</v>
      </c>
      <c r="G14" s="9"/>
      <c r="H14" s="9"/>
      <c r="I14" s="9">
        <f>(E14-SUM(F14:G14))-K14</f>
        <v>9</v>
      </c>
      <c r="J14" s="10"/>
      <c r="K14" s="9">
        <v>0</v>
      </c>
      <c r="L14" s="10">
        <f>K14/E14</f>
        <v>0</v>
      </c>
      <c r="M14" s="9">
        <v>40.799999999999997</v>
      </c>
      <c r="N14" s="15">
        <v>0.56999999999999995</v>
      </c>
    </row>
    <row r="15" spans="1:14" s="11" customFormat="1" ht="25.5" x14ac:dyDescent="0.2">
      <c r="A15" s="9" t="s">
        <v>49</v>
      </c>
      <c r="B15" s="9" t="s">
        <v>54</v>
      </c>
      <c r="C15" s="9" t="str">
        <f>'1'!C15</f>
        <v>601-A</v>
      </c>
      <c r="D15" s="9" t="str">
        <f>'1'!D15</f>
        <v>IIND</v>
      </c>
      <c r="E15" s="9">
        <v>26</v>
      </c>
      <c r="F15" s="9"/>
      <c r="G15" s="9"/>
      <c r="H15" s="10"/>
      <c r="I15" s="9">
        <f t="shared" ref="I15:I18" si="0">(E15-SUM(F15:G15))-K15</f>
        <v>26</v>
      </c>
      <c r="J15" s="10"/>
      <c r="K15" s="9">
        <v>0</v>
      </c>
      <c r="L15" s="10">
        <f>K15/E15</f>
        <v>0</v>
      </c>
      <c r="M15" s="9">
        <v>26.88</v>
      </c>
      <c r="N15" s="15">
        <v>0.36</v>
      </c>
    </row>
    <row r="16" spans="1:14" s="11" customFormat="1" ht="25.5" x14ac:dyDescent="0.2">
      <c r="A16" s="9" t="str">
        <f>'1'!A16</f>
        <v>ADMINISTRACION DE OPERACIONES II</v>
      </c>
      <c r="B16" s="9" t="s">
        <v>54</v>
      </c>
      <c r="C16" s="9" t="str">
        <f>'1'!C16</f>
        <v>601-B</v>
      </c>
      <c r="D16" s="9" t="str">
        <f>'1'!D16</f>
        <v>IIND</v>
      </c>
      <c r="E16" s="9">
        <f>'1'!E16</f>
        <v>16</v>
      </c>
      <c r="F16" s="9">
        <v>7</v>
      </c>
      <c r="G16" s="9"/>
      <c r="H16" s="10"/>
      <c r="I16" s="9">
        <f t="shared" si="0"/>
        <v>9</v>
      </c>
      <c r="J16" s="10"/>
      <c r="K16" s="9">
        <v>0</v>
      </c>
      <c r="L16" s="10">
        <f>K16/E16</f>
        <v>0</v>
      </c>
      <c r="M16" s="9">
        <v>30.6</v>
      </c>
      <c r="N16" s="15">
        <v>0.4375</v>
      </c>
    </row>
    <row r="17" spans="1:14" s="11" customFormat="1" ht="25.5" x14ac:dyDescent="0.2">
      <c r="A17" s="9" t="str">
        <f>'1'!A17</f>
        <v>SIMULACION</v>
      </c>
      <c r="B17" s="9" t="s">
        <v>36</v>
      </c>
      <c r="C17" s="9" t="str">
        <f>'1'!C17</f>
        <v>404-A</v>
      </c>
      <c r="D17" s="9" t="str">
        <f>'1'!D17</f>
        <v>ISC</v>
      </c>
      <c r="E17" s="9">
        <f>'1'!E17</f>
        <v>29</v>
      </c>
      <c r="F17" s="9"/>
      <c r="G17" s="9"/>
      <c r="H17" s="10"/>
      <c r="I17" s="9">
        <f t="shared" si="0"/>
        <v>29</v>
      </c>
      <c r="J17" s="10"/>
      <c r="K17" s="9">
        <v>0</v>
      </c>
      <c r="L17" s="10">
        <f>K17/E17</f>
        <v>0</v>
      </c>
      <c r="M17" s="9"/>
      <c r="N17" s="15"/>
    </row>
    <row r="18" spans="1:14" s="11" customFormat="1" ht="25.5" x14ac:dyDescent="0.2">
      <c r="A18" s="9" t="str">
        <f>'1'!A18</f>
        <v>SIMULACION</v>
      </c>
      <c r="B18" s="9" t="s">
        <v>36</v>
      </c>
      <c r="C18" s="9" t="str">
        <f>'1'!C18</f>
        <v>404-B</v>
      </c>
      <c r="D18" s="9" t="str">
        <f>'1'!D18</f>
        <v>ISC</v>
      </c>
      <c r="E18" s="9">
        <f>'1'!E18</f>
        <v>31</v>
      </c>
      <c r="F18" s="9"/>
      <c r="G18" s="9"/>
      <c r="H18" s="10"/>
      <c r="I18" s="9">
        <f t="shared" si="0"/>
        <v>31</v>
      </c>
      <c r="J18" s="10"/>
      <c r="K18" s="9">
        <v>0</v>
      </c>
      <c r="L18" s="10">
        <f>K18/E18</f>
        <v>0</v>
      </c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123</v>
      </c>
      <c r="F28" s="17">
        <f>SUM(F14:F27)</f>
        <v>19</v>
      </c>
      <c r="G28" s="17">
        <f>SUM(G14:G27)</f>
        <v>0</v>
      </c>
      <c r="H28" s="18"/>
      <c r="I28" s="17">
        <f>(E28-SUM(F28:G28))-K28</f>
        <v>104</v>
      </c>
      <c r="J28" s="18"/>
      <c r="K28" s="17">
        <f>SUM(K14:K27)</f>
        <v>0</v>
      </c>
      <c r="L28" s="18">
        <f>K28/E28</f>
        <v>0</v>
      </c>
      <c r="M28" s="17">
        <f>AVERAGE(M14:M27)</f>
        <v>32.76</v>
      </c>
      <c r="N28" s="19">
        <f>AVERAGE(N14:N27)</f>
        <v>0.45583333333333331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2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2" ht="62.25" customHeight="1" x14ac:dyDescent="0.2">
      <c r="B34" s="27"/>
      <c r="C34" s="27"/>
      <c r="D34" s="27"/>
      <c r="G34" s="28"/>
      <c r="H34" s="28"/>
      <c r="I34" s="28"/>
      <c r="J34" s="28"/>
      <c r="L34" s="1" t="s">
        <v>38</v>
      </c>
    </row>
    <row r="35" spans="1:12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2" hidden="1" x14ac:dyDescent="0.2"/>
    <row r="37" spans="1:12" ht="45" customHeight="1" x14ac:dyDescent="0.2">
      <c r="B37" s="22" t="str">
        <f>B10</f>
        <v>BERNABE CONTRERAS CONTRERAS</v>
      </c>
      <c r="C37" s="22"/>
      <c r="D37" s="22"/>
      <c r="E37" s="13"/>
      <c r="F37" s="13"/>
      <c r="G37" s="22" t="s">
        <v>42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abSelected="1" topLeftCell="A5" zoomScale="85" zoomScaleNormal="85" zoomScaleSheetLayoutView="100" workbookViewId="0">
      <selection activeCell="D22" sqref="D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39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4</v>
      </c>
      <c r="C8" s="28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FEBRERO-JUNIO-2024</v>
      </c>
      <c r="M8" s="28"/>
      <c r="N8" s="28"/>
    </row>
    <row r="10" spans="1:14" x14ac:dyDescent="0.2">
      <c r="A10" s="4" t="s">
        <v>8</v>
      </c>
      <c r="B10" s="28" t="str">
        <f>'1'!B10</f>
        <v>BERNABE CONTRERAS CONTRERAS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9" t="s">
        <v>50</v>
      </c>
      <c r="B14" s="11" t="s">
        <v>55</v>
      </c>
      <c r="C14" s="9" t="s">
        <v>43</v>
      </c>
      <c r="D14" s="9" t="str">
        <f>'1'!D14</f>
        <v>IIND</v>
      </c>
      <c r="E14" s="9">
        <v>21</v>
      </c>
      <c r="F14" s="9">
        <v>19</v>
      </c>
      <c r="G14" s="9"/>
      <c r="H14" s="9"/>
      <c r="I14" s="9">
        <f>(E14-SUM(F14:G14))-K14</f>
        <v>2</v>
      </c>
      <c r="J14" s="10"/>
      <c r="K14" s="9">
        <v>0</v>
      </c>
      <c r="L14" s="10">
        <f t="shared" ref="L14:L19" si="0">K14/E14</f>
        <v>0</v>
      </c>
      <c r="M14" s="9">
        <v>78.33</v>
      </c>
      <c r="N14" s="15">
        <v>0.66659999999999997</v>
      </c>
    </row>
    <row r="15" spans="1:14" s="11" customFormat="1" ht="25.5" x14ac:dyDescent="0.2">
      <c r="A15" s="9" t="s">
        <v>49</v>
      </c>
      <c r="B15" s="11" t="s">
        <v>55</v>
      </c>
      <c r="C15" s="9" t="s">
        <v>43</v>
      </c>
      <c r="D15" s="9" t="str">
        <f>'1'!D15</f>
        <v>IIND</v>
      </c>
      <c r="E15" s="9">
        <v>26</v>
      </c>
      <c r="F15" s="9">
        <v>18</v>
      </c>
      <c r="G15" s="9"/>
      <c r="H15" s="10"/>
      <c r="I15" s="9">
        <f t="shared" ref="I15:I18" si="1">(E15-SUM(F15:G15))-K15</f>
        <v>8</v>
      </c>
      <c r="J15" s="10"/>
      <c r="K15" s="9">
        <v>0</v>
      </c>
      <c r="L15" s="10">
        <f t="shared" si="0"/>
        <v>0</v>
      </c>
      <c r="M15" s="9">
        <v>44.52</v>
      </c>
      <c r="N15" s="15">
        <v>0.57999999999999996</v>
      </c>
    </row>
    <row r="16" spans="1:14" s="11" customFormat="1" ht="25.5" x14ac:dyDescent="0.2">
      <c r="A16" s="9" t="str">
        <f>'1'!A16</f>
        <v>ADMINISTRACION DE OPERACIONES II</v>
      </c>
      <c r="B16" s="11" t="s">
        <v>55</v>
      </c>
      <c r="C16" s="9" t="s">
        <v>37</v>
      </c>
      <c r="D16" s="9" t="str">
        <f>'1'!D16</f>
        <v>IIND</v>
      </c>
      <c r="E16" s="9">
        <f>'1'!E16</f>
        <v>16</v>
      </c>
      <c r="F16" s="9">
        <v>10</v>
      </c>
      <c r="G16" s="9"/>
      <c r="H16" s="10"/>
      <c r="I16" s="9">
        <f t="shared" si="1"/>
        <v>6</v>
      </c>
      <c r="J16" s="10"/>
      <c r="K16" s="9">
        <v>0</v>
      </c>
      <c r="L16" s="10">
        <f t="shared" si="0"/>
        <v>0</v>
      </c>
      <c r="M16" s="9">
        <v>49.06</v>
      </c>
      <c r="N16" s="15">
        <v>0.56000000000000005</v>
      </c>
    </row>
    <row r="17" spans="1:14" s="11" customFormat="1" ht="25.5" x14ac:dyDescent="0.2">
      <c r="A17" s="9" t="str">
        <f>'1'!A17</f>
        <v>SIMULACION</v>
      </c>
      <c r="B17" s="11" t="s">
        <v>55</v>
      </c>
      <c r="C17" s="9" t="s">
        <v>40</v>
      </c>
      <c r="D17" s="9" t="s">
        <v>33</v>
      </c>
      <c r="E17" s="9">
        <f>'1'!E17</f>
        <v>29</v>
      </c>
      <c r="F17" s="9">
        <v>14</v>
      </c>
      <c r="G17" s="9"/>
      <c r="H17" s="10"/>
      <c r="I17" s="9">
        <f t="shared" si="1"/>
        <v>15</v>
      </c>
      <c r="J17" s="10"/>
      <c r="K17" s="9">
        <v>0</v>
      </c>
      <c r="L17" s="10">
        <f t="shared" si="0"/>
        <v>0</v>
      </c>
      <c r="M17" s="9">
        <v>44.82</v>
      </c>
      <c r="N17" s="15">
        <v>0.52</v>
      </c>
    </row>
    <row r="18" spans="1:14" s="11" customFormat="1" ht="25.5" x14ac:dyDescent="0.2">
      <c r="A18" s="9" t="str">
        <f>'1'!A18</f>
        <v>SIMULACION</v>
      </c>
      <c r="B18" s="11" t="s">
        <v>55</v>
      </c>
      <c r="C18" s="9" t="s">
        <v>41</v>
      </c>
      <c r="D18" s="9" t="str">
        <f>'1'!D18</f>
        <v>ISC</v>
      </c>
      <c r="E18" s="9">
        <f>'1'!E18</f>
        <v>31</v>
      </c>
      <c r="F18" s="9">
        <v>22</v>
      </c>
      <c r="G18" s="9"/>
      <c r="H18" s="10"/>
      <c r="I18" s="9">
        <f t="shared" si="1"/>
        <v>9</v>
      </c>
      <c r="J18" s="10"/>
      <c r="K18" s="9">
        <v>0</v>
      </c>
      <c r="L18" s="10">
        <f t="shared" si="0"/>
        <v>0</v>
      </c>
      <c r="M18" s="9">
        <v>67.17</v>
      </c>
      <c r="N18" s="15">
        <v>0.72</v>
      </c>
    </row>
    <row r="19" spans="1:14" s="11" customFormat="1" ht="25.5" x14ac:dyDescent="0.2">
      <c r="A19" s="9" t="s">
        <v>50</v>
      </c>
      <c r="B19" s="11" t="s">
        <v>56</v>
      </c>
      <c r="C19" s="9" t="s">
        <v>43</v>
      </c>
      <c r="D19" s="9" t="s">
        <v>33</v>
      </c>
      <c r="E19" s="9">
        <v>21</v>
      </c>
      <c r="F19" s="9">
        <v>21</v>
      </c>
      <c r="G19" s="9"/>
      <c r="H19" s="9"/>
      <c r="I19" s="9">
        <f>(E19-SUM(F19:G19))-K19</f>
        <v>0</v>
      </c>
      <c r="J19" s="10"/>
      <c r="K19" s="9">
        <v>0</v>
      </c>
      <c r="L19" s="10">
        <f t="shared" si="0"/>
        <v>0</v>
      </c>
      <c r="M19" s="9">
        <v>66.900000000000006</v>
      </c>
      <c r="N19" s="15">
        <v>0.9</v>
      </c>
    </row>
    <row r="20" spans="1:14" s="11" customFormat="1" x14ac:dyDescent="0.2">
      <c r="A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>
        <f>'1'!A24</f>
        <v>0</v>
      </c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144</v>
      </c>
      <c r="F28" s="17">
        <f>SUM(F14:F27)</f>
        <v>104</v>
      </c>
      <c r="G28" s="17">
        <f>SUM(G14:G27)</f>
        <v>0</v>
      </c>
      <c r="H28" s="18"/>
      <c r="I28" s="17">
        <f>(E28-SUM(F28:G28))-K28</f>
        <v>40</v>
      </c>
      <c r="J28" s="18"/>
      <c r="K28" s="17">
        <f>SUM(K14:K27)</f>
        <v>0</v>
      </c>
      <c r="L28" s="18">
        <f>K28/E28</f>
        <v>0</v>
      </c>
      <c r="M28" s="17">
        <f>AVERAGE(M14:M27)</f>
        <v>58.466666666666661</v>
      </c>
      <c r="N28" s="19">
        <f>AVERAGE(N14:N27)</f>
        <v>0.65776666666666661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BERNABE CONTRERAS CONTRERAS</v>
      </c>
      <c r="C37" s="22"/>
      <c r="D37" s="22"/>
      <c r="E37" s="13"/>
      <c r="F37" s="13"/>
      <c r="G37" s="22" t="s">
        <v>42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9" zoomScale="110" zoomScaleNormal="110" zoomScaleSheetLayoutView="100" workbookViewId="0">
      <selection activeCell="E14" sqref="E14:N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39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 t="s">
        <v>29</v>
      </c>
      <c r="C8" s="28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FEBRERO-JUNIO-2024</v>
      </c>
      <c r="M8" s="28"/>
      <c r="N8" s="28"/>
    </row>
    <row r="10" spans="1:14" x14ac:dyDescent="0.2">
      <c r="A10" s="4" t="s">
        <v>8</v>
      </c>
      <c r="B10" s="28" t="str">
        <f>'1'!B10</f>
        <v>BERNABE CONTRERAS CONTRERAS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9" t="s">
        <v>32</v>
      </c>
      <c r="B14" s="9" t="s">
        <v>45</v>
      </c>
      <c r="C14" s="9" t="s">
        <v>43</v>
      </c>
      <c r="D14" s="9" t="str">
        <f>'1'!D14</f>
        <v>IIND</v>
      </c>
      <c r="E14" s="9"/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ht="25.5" x14ac:dyDescent="0.2">
      <c r="A15" s="9" t="s">
        <v>31</v>
      </c>
      <c r="B15" s="9" t="s">
        <v>45</v>
      </c>
      <c r="C15" s="9" t="s">
        <v>37</v>
      </c>
      <c r="D15" s="9" t="str">
        <f>'1'!D15</f>
        <v>IIND</v>
      </c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ht="25.5" x14ac:dyDescent="0.2">
      <c r="A16" s="9" t="str">
        <f>'1'!A16</f>
        <v>ADMINISTRACION DE OPERACIONES II</v>
      </c>
      <c r="B16" s="9" t="s">
        <v>45</v>
      </c>
      <c r="C16" s="9" t="s">
        <v>40</v>
      </c>
      <c r="D16" s="9" t="str">
        <f>'1'!D16</f>
        <v>IIND</v>
      </c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ht="25.5" x14ac:dyDescent="0.2">
      <c r="A17" s="9" t="str">
        <f>'1'!A17</f>
        <v>SIMULACION</v>
      </c>
      <c r="B17" s="9" t="s">
        <v>45</v>
      </c>
      <c r="C17" s="9" t="s">
        <v>41</v>
      </c>
      <c r="D17" s="9" t="str">
        <f>'1'!D17</f>
        <v>ISC</v>
      </c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ht="25.5" x14ac:dyDescent="0.2">
      <c r="A18" s="9" t="str">
        <f>'1'!A18</f>
        <v>SIMULACION</v>
      </c>
      <c r="B18" s="9" t="s">
        <v>45</v>
      </c>
      <c r="C18" s="9" t="s">
        <v>44</v>
      </c>
      <c r="D18" s="9" t="str">
        <f>'1'!D18</f>
        <v>ISC</v>
      </c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>(E28-SUM(F28:G28))-K28</f>
        <v>0</v>
      </c>
      <c r="J28" s="18" t="e">
        <f>I28/E28</f>
        <v>#DIV/0!</v>
      </c>
      <c r="K28" s="17">
        <f>SUM(K14:K27)</f>
        <v>0</v>
      </c>
      <c r="L28" s="18" t="e">
        <f>K28/E28</f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BERNABE CONTRERAS CONTRERAS</v>
      </c>
      <c r="C37" s="22"/>
      <c r="D37" s="22"/>
      <c r="E37" s="13"/>
      <c r="F37" s="13"/>
      <c r="G37" s="22" t="s">
        <v>42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Ixchel Ailyn Contreras Campos</cp:lastModifiedBy>
  <cp:revision/>
  <dcterms:created xsi:type="dcterms:W3CDTF">2021-11-22T14:45:25Z</dcterms:created>
  <dcterms:modified xsi:type="dcterms:W3CDTF">2024-06-10T02:47:06Z</dcterms:modified>
  <cp:category/>
  <cp:contentStatus/>
</cp:coreProperties>
</file>