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"/>
    </mc:Choice>
  </mc:AlternateContent>
  <xr:revisionPtr revIDLastSave="0" documentId="13_ncr:1_{E03D5A8E-E5CE-4DD1-91F6-6EC974A37193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8" i="25"/>
  <c r="I15" i="25"/>
  <c r="I16" i="25"/>
  <c r="I17" i="25"/>
  <c r="I18" i="25"/>
  <c r="J15" i="25"/>
  <c r="J14" i="25"/>
  <c r="H16" i="25"/>
  <c r="J16" i="25" s="1"/>
  <c r="H17" i="25"/>
  <c r="J17" i="25" s="1"/>
  <c r="H18" i="25"/>
  <c r="J18" i="25" s="1"/>
  <c r="H14" i="25"/>
  <c r="H15" i="25"/>
  <c r="A15" i="25"/>
  <c r="A16" i="25"/>
  <c r="A17" i="25"/>
  <c r="A18" i="25"/>
  <c r="A14" i="25"/>
  <c r="I15" i="24"/>
  <c r="L15" i="24"/>
  <c r="I16" i="24"/>
  <c r="L16" i="24"/>
  <c r="I17" i="24"/>
  <c r="L17" i="24"/>
  <c r="I18" i="24"/>
  <c r="L18" i="24"/>
  <c r="I19" i="24"/>
  <c r="L19" i="24"/>
  <c r="I20" i="24"/>
  <c r="L20" i="24"/>
  <c r="L14" i="24"/>
  <c r="I14" i="24"/>
  <c r="E15" i="24"/>
  <c r="E14" i="24"/>
  <c r="A17" i="22"/>
  <c r="A18" i="23" s="1"/>
  <c r="I17" i="22"/>
  <c r="L17" i="22"/>
  <c r="A15" i="24"/>
  <c r="A16" i="24"/>
  <c r="A19" i="24"/>
  <c r="A20" i="24"/>
  <c r="A14" i="24"/>
  <c r="L16" i="23"/>
  <c r="L17" i="23"/>
  <c r="L18" i="23"/>
  <c r="L19" i="23"/>
  <c r="I15" i="23"/>
  <c r="I16" i="23"/>
  <c r="I17" i="23"/>
  <c r="I18" i="23"/>
  <c r="I19" i="23"/>
  <c r="L15" i="23"/>
  <c r="E16" i="23"/>
  <c r="E17" i="23"/>
  <c r="E18" i="23"/>
  <c r="E19" i="23"/>
  <c r="E14" i="23"/>
  <c r="A16" i="23"/>
  <c r="A17" i="23"/>
  <c r="A19" i="23"/>
  <c r="A14" i="23"/>
  <c r="I18" i="22"/>
  <c r="I14" i="22"/>
  <c r="L14" i="22"/>
  <c r="A19" i="22"/>
  <c r="A15" i="22"/>
  <c r="I15" i="22"/>
  <c r="L15" i="22"/>
  <c r="A16" i="22"/>
  <c r="I16" i="22"/>
  <c r="L16" i="22"/>
  <c r="L18" i="22"/>
  <c r="I19" i="22"/>
  <c r="L19" i="22"/>
  <c r="A21" i="22"/>
  <c r="I21" i="22"/>
  <c r="L21" i="22"/>
  <c r="A22" i="22"/>
  <c r="I22" i="22"/>
  <c r="L22" i="22"/>
  <c r="A23" i="22"/>
  <c r="I23" i="22"/>
  <c r="L23" i="22"/>
  <c r="I18" i="10"/>
  <c r="I15" i="10"/>
  <c r="I16" i="10"/>
  <c r="I17" i="10"/>
  <c r="L18" i="10"/>
  <c r="L17" i="10"/>
  <c r="L16" i="10"/>
  <c r="L14" i="10"/>
  <c r="L15" i="10" l="1"/>
  <c r="N28" i="25"/>
  <c r="A14" i="22"/>
  <c r="I14" i="25" l="1"/>
  <c r="L14" i="25"/>
  <c r="L14" i="23"/>
  <c r="I14" i="23"/>
  <c r="N28" i="22"/>
  <c r="M28" i="22"/>
  <c r="C18" i="25"/>
  <c r="C17" i="25"/>
  <c r="K28" i="10" l="1"/>
  <c r="I14" i="10"/>
  <c r="M28" i="25" l="1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F28" i="22"/>
  <c r="B37" i="10"/>
  <c r="N28" i="10"/>
  <c r="M28" i="10"/>
  <c r="F28" i="10"/>
  <c r="E28" i="10"/>
  <c r="L28" i="10" s="1"/>
  <c r="I28" i="10" l="1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<sst xmlns="http://schemas.openxmlformats.org/spreadsheetml/2006/main" count="270" uniqueCount="54">
  <si>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</si>
  <si>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</si>
  <si>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</si>
  <si>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</si>
  <si>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</si>
  <si>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</si>
  <si>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</si>
  <si>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</si>
  <si>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</si>
  <si>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</si>
  <si>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</si>
  <si>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</si>
  <si>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</si>
  <si>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</si>
  <si>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</si>
  <si>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</si>
  <si>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</si>
  <si>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</si>
  <si>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</si>
  <si>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</si>
  <si>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</si>
  <si>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</si>
  <si>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</si>
  <si>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</si>
  <si>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</si>
  <si>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</si>
  <si>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</si>
  <si>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</si>
  <si>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</si>
  <si>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</si>
  <si>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</si>
  <si>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MII. ELVIRA GOMEZ BARRIENTOS</t>
  </si>
  <si>
    <t>IIND</t>
  </si>
  <si>
    <t>T</t>
  </si>
  <si>
    <t>INGENIERIA INDUSTRIAL</t>
  </si>
  <si>
    <t>II</t>
  </si>
  <si>
    <t>III</t>
  </si>
  <si>
    <t>INGENIERIA ECONOMICA</t>
  </si>
  <si>
    <t>ING. FLOR LILIANA CHONTAL PELAYO</t>
  </si>
  <si>
    <t>V</t>
  </si>
  <si>
    <t>FEBRERO-JUNIO 2024</t>
  </si>
  <si>
    <t>INVESTIGACION DE OPERACIONES I</t>
  </si>
  <si>
    <t>HIGIENE Y SEGURIDAD INDUSTRIAL</t>
  </si>
  <si>
    <t>401A</t>
  </si>
  <si>
    <t>401B</t>
  </si>
  <si>
    <t>601A</t>
  </si>
  <si>
    <t>601B</t>
  </si>
  <si>
    <t>ADMINISTRACION DE OPERACIONES II</t>
  </si>
  <si>
    <t>620a</t>
  </si>
  <si>
    <t>621a</t>
  </si>
  <si>
    <t>622a</t>
  </si>
  <si>
    <t>ING. FLOR ILIANA CHONTAL PELAYO</t>
  </si>
  <si>
    <t>SE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</si>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</sst>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9" fontId="6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45903</xdr:colOff>
      <xdr:row>0</xdr:row>
      <xdr:rowOff>0</xdr:rowOff>
    </xdr:from>
    <xdr:to>
      <xdr:col>0</xdr:col>
      <xdr:colOff>2487514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3" y="0"/>
          <a:ext cx="2441611" cy="75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91" zoomScaleNormal="85" zoomScaleSheetLayoutView="100" workbookViewId="0">
      <selection activeCell="H9" sqref="H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3" x14ac:dyDescent="0.3">
      <c r="A6" s="52" t="s">
        <v>2</v>
      </c>
      <c r="B6" s="52"/>
      <c r="C6" s="52"/>
      <c r="D6" s="52"/>
      <c r="E6" s="53" t="s">
        <v>34</v>
      </c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3" t="s">
        <v>4</v>
      </c>
      <c r="C8" s="43"/>
      <c r="D8" s="14" t="s">
        <v>5</v>
      </c>
      <c r="E8" s="5">
        <v>5</v>
      </c>
      <c r="G8" s="4" t="s">
        <v>6</v>
      </c>
      <c r="H8" s="5">
        <v>4</v>
      </c>
      <c r="I8" s="49" t="s">
        <v>7</v>
      </c>
      <c r="J8" s="49"/>
      <c r="K8" s="49"/>
      <c r="L8" s="43" t="s">
        <v>40</v>
      </c>
      <c r="M8" s="43"/>
      <c r="N8" s="43"/>
    </row>
    <row r="10" spans="1:14" ht="13" x14ac:dyDescent="0.3">
      <c r="A10" s="4" t="s">
        <v>8</v>
      </c>
      <c r="B10" s="43" t="s">
        <v>31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0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4" t="s">
        <v>21</v>
      </c>
    </row>
    <row r="13" spans="1:14" ht="13" x14ac:dyDescent="0.25">
      <c r="A13" s="51"/>
      <c r="B13" s="48"/>
      <c r="C13" s="48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5"/>
    </row>
    <row r="14" spans="1:14" s="11" customFormat="1" ht="14.5" x14ac:dyDescent="0.35">
      <c r="A14" s="8" t="s">
        <v>41</v>
      </c>
      <c r="B14" s="9" t="s">
        <v>21</v>
      </c>
      <c r="C14" s="9" t="s">
        <v>43</v>
      </c>
      <c r="D14" s="9" t="s">
        <v>32</v>
      </c>
      <c r="E14" s="9">
        <v>24</v>
      </c>
      <c r="F14" s="9">
        <v>13</v>
      </c>
      <c r="G14" s="9"/>
      <c r="H14" s="10"/>
      <c r="I14" s="9">
        <f t="shared" ref="I14:I17" si="0">(E14-SUM(F14:G14))-K14</f>
        <v>11</v>
      </c>
      <c r="J14" s="10"/>
      <c r="K14" s="9">
        <v>0</v>
      </c>
      <c r="L14" s="10">
        <f t="shared" ref="L14:L15" si="1">K14/E14</f>
        <v>0</v>
      </c>
      <c r="M14" s="26">
        <v>42.08</v>
      </c>
      <c r="N14" s="15">
        <v>0.54</v>
      </c>
    </row>
    <row r="15" spans="1:14" s="11" customFormat="1" ht="14.5" x14ac:dyDescent="0.35">
      <c r="A15" s="11" t="s">
        <v>42</v>
      </c>
      <c r="B15" s="27" t="s">
        <v>21</v>
      </c>
      <c r="C15" s="28" t="s">
        <v>43</v>
      </c>
      <c r="D15" s="27" t="s">
        <v>32</v>
      </c>
      <c r="E15" s="9">
        <v>30</v>
      </c>
      <c r="F15" s="9">
        <v>16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26">
        <v>42.38</v>
      </c>
      <c r="N15" s="15">
        <v>0.53</v>
      </c>
    </row>
    <row r="16" spans="1:14" s="11" customFormat="1" ht="14.5" x14ac:dyDescent="0.35">
      <c r="A16" s="11" t="s">
        <v>42</v>
      </c>
      <c r="B16" s="9" t="s">
        <v>21</v>
      </c>
      <c r="C16" s="9" t="s">
        <v>44</v>
      </c>
      <c r="D16" s="9" t="s">
        <v>32</v>
      </c>
      <c r="E16" s="9">
        <v>18</v>
      </c>
      <c r="F16" s="9">
        <v>10</v>
      </c>
      <c r="G16" s="9"/>
      <c r="H16" s="10"/>
      <c r="I16" s="9">
        <f t="shared" si="0"/>
        <v>8</v>
      </c>
      <c r="J16" s="10"/>
      <c r="K16" s="9">
        <v>0</v>
      </c>
      <c r="L16" s="10">
        <f t="shared" ref="L16:L17" si="2">K16/E16</f>
        <v>0</v>
      </c>
      <c r="M16" s="26">
        <v>41.73</v>
      </c>
      <c r="N16" s="15">
        <v>0.56000000000000005</v>
      </c>
    </row>
    <row r="17" spans="1:14" s="11" customFormat="1" ht="14.5" x14ac:dyDescent="0.35">
      <c r="A17" s="8" t="s">
        <v>47</v>
      </c>
      <c r="B17" s="9" t="s">
        <v>52</v>
      </c>
      <c r="C17" s="9" t="s">
        <v>45</v>
      </c>
      <c r="D17" s="9" t="s">
        <v>32</v>
      </c>
      <c r="E17" s="9">
        <v>15</v>
      </c>
      <c r="F17" s="9"/>
      <c r="G17" s="9"/>
      <c r="H17" s="10"/>
      <c r="I17" s="9">
        <f t="shared" si="0"/>
        <v>15</v>
      </c>
      <c r="J17" s="10"/>
      <c r="K17" s="9">
        <v>0</v>
      </c>
      <c r="L17" s="10">
        <f t="shared" si="2"/>
        <v>0</v>
      </c>
      <c r="M17" s="26"/>
      <c r="N17" s="15"/>
    </row>
    <row r="18" spans="1:14" s="11" customFormat="1" ht="14.5" x14ac:dyDescent="0.35">
      <c r="A18" s="8" t="s">
        <v>37</v>
      </c>
      <c r="B18" s="9" t="s">
        <v>52</v>
      </c>
      <c r="C18" s="9" t="s">
        <v>46</v>
      </c>
      <c r="D18" s="9" t="s">
        <v>32</v>
      </c>
      <c r="E18" s="9">
        <v>13</v>
      </c>
      <c r="F18" s="9"/>
      <c r="G18" s="9"/>
      <c r="H18" s="10"/>
      <c r="I18" s="9">
        <f>(E18-SUM(F18:G18))-K18</f>
        <v>13</v>
      </c>
      <c r="J18" s="10"/>
      <c r="K18" s="9">
        <v>0</v>
      </c>
      <c r="L18" s="10">
        <f t="shared" ref="L18" si="3">K18/E18</f>
        <v>0</v>
      </c>
      <c r="M18" s="26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1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39</v>
      </c>
      <c r="G28" s="17"/>
      <c r="H28" s="18"/>
      <c r="I28" s="17">
        <f t="shared" ref="I28" si="4">(E28-SUM(F28:G28))-K28</f>
        <v>61</v>
      </c>
      <c r="J28" s="18"/>
      <c r="K28" s="17">
        <f>SUM(K14:K27)</f>
        <v>0</v>
      </c>
      <c r="L28" s="18">
        <f t="shared" ref="L28" si="5">K28/E28</f>
        <v>0</v>
      </c>
      <c r="M28" s="17">
        <f>AVERAGE(M14:M27)</f>
        <v>42.063333333333333</v>
      </c>
      <c r="N28" s="19">
        <f>AVERAGE(N14:N27)</f>
        <v>0.54333333333333333</v>
      </c>
    </row>
    <row r="30" spans="1:14" ht="120" customHeight="1" x14ac:dyDescent="0.25">
      <c r="A30" s="46" t="s">
        <v>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41" t="s">
        <v>28</v>
      </c>
      <c r="H33" s="41"/>
      <c r="I33" s="41"/>
      <c r="J33" s="41"/>
    </row>
    <row r="34" spans="1:10" ht="62.25" customHeight="1" x14ac:dyDescent="0.25">
      <c r="B34" s="42"/>
      <c r="C34" s="42"/>
      <c r="D34" s="42"/>
      <c r="G34" s="43"/>
      <c r="H34" s="43"/>
      <c r="I34" s="43"/>
      <c r="J34" s="43"/>
    </row>
    <row r="35" spans="1:10" hidden="1" x14ac:dyDescent="0.25">
      <c r="A35" s="35" t="e">
        <v>#REF!</v>
      </c>
      <c r="B35" s="35"/>
      <c r="C35" s="6"/>
      <c r="E35" s="35"/>
      <c r="F35" s="35"/>
      <c r="G35" s="35"/>
      <c r="H35" s="35"/>
    </row>
    <row r="36" spans="1:10" hidden="1" x14ac:dyDescent="0.25"/>
    <row r="37" spans="1:10" ht="45" customHeight="1" x14ac:dyDescent="0.25">
      <c r="B37" s="36" t="str">
        <f>B10</f>
        <v>MII. ELVIRA GOMEZ BARRIENTOS</v>
      </c>
      <c r="C37" s="36"/>
      <c r="D37" s="36"/>
      <c r="E37" s="13"/>
      <c r="F37" s="13"/>
      <c r="G37" s="37" t="s">
        <v>51</v>
      </c>
      <c r="H37" s="37"/>
      <c r="I37" s="37"/>
      <c r="J37" s="3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B15" sqref="B15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3" x14ac:dyDescent="0.3">
      <c r="A6" s="52" t="s">
        <v>2</v>
      </c>
      <c r="B6" s="52"/>
      <c r="C6" s="52"/>
      <c r="D6" s="52"/>
      <c r="E6" s="53" t="s">
        <v>34</v>
      </c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3">
        <v>2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9" t="s">
        <v>7</v>
      </c>
      <c r="J8" s="49"/>
      <c r="K8" s="49"/>
      <c r="L8" s="43" t="str">
        <f>'1'!L8</f>
        <v>FEBRERO-JUNIO 2024</v>
      </c>
      <c r="M8" s="43"/>
      <c r="N8" s="43"/>
    </row>
    <row r="10" spans="1:14" ht="13" x14ac:dyDescent="0.3">
      <c r="A10" s="4" t="s">
        <v>8</v>
      </c>
      <c r="B10" s="43" t="str">
        <f>'1'!B10</f>
        <v>MII. ELVIRA GOMEZ BARRIENTOS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0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4" t="s">
        <v>21</v>
      </c>
    </row>
    <row r="13" spans="1:14" ht="13" x14ac:dyDescent="0.25">
      <c r="A13" s="51"/>
      <c r="B13" s="48"/>
      <c r="C13" s="48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5"/>
    </row>
    <row r="14" spans="1:14" s="11" customFormat="1" ht="14.5" x14ac:dyDescent="0.35">
      <c r="A14" s="8" t="str">
        <f>'1'!A14</f>
        <v>INVESTIGACION DE OPERACIONES I</v>
      </c>
      <c r="B14" s="9" t="s">
        <v>52</v>
      </c>
      <c r="C14" s="9" t="s">
        <v>43</v>
      </c>
      <c r="D14" s="9" t="s">
        <v>32</v>
      </c>
      <c r="E14" s="9">
        <v>24</v>
      </c>
      <c r="F14" s="9"/>
      <c r="G14" s="9"/>
      <c r="H14" s="10"/>
      <c r="I14" s="9">
        <f t="shared" ref="I14" si="0">(E14-SUM(F14:G14))-K14</f>
        <v>24</v>
      </c>
      <c r="J14" s="10"/>
      <c r="K14" s="9">
        <v>0</v>
      </c>
      <c r="L14" s="10">
        <f t="shared" ref="L14" si="1">K14/E14</f>
        <v>0</v>
      </c>
      <c r="M14" s="26"/>
      <c r="N14" s="15"/>
    </row>
    <row r="15" spans="1:14" s="11" customFormat="1" ht="14.5" x14ac:dyDescent="0.35">
      <c r="A15" s="8" t="str">
        <f>'1'!A15</f>
        <v>HIGIENE Y SEGURIDAD INDUSTRIAL</v>
      </c>
      <c r="B15" s="9" t="s">
        <v>35</v>
      </c>
      <c r="C15" s="9" t="s">
        <v>43</v>
      </c>
      <c r="D15" s="9" t="s">
        <v>32</v>
      </c>
      <c r="E15" s="9">
        <v>30</v>
      </c>
      <c r="F15" s="9">
        <v>17</v>
      </c>
      <c r="G15" s="9"/>
      <c r="H15" s="10"/>
      <c r="I15" s="9">
        <f t="shared" ref="I15:I23" si="2">(E15-SUM(F15:G15))-K15</f>
        <v>13</v>
      </c>
      <c r="J15" s="10"/>
      <c r="K15" s="9">
        <v>0</v>
      </c>
      <c r="L15" s="10">
        <f t="shared" ref="L15:L23" si="3">K15/E15</f>
        <v>0</v>
      </c>
      <c r="M15" s="26">
        <v>44.17</v>
      </c>
      <c r="N15" s="15">
        <v>0.56999999999999995</v>
      </c>
    </row>
    <row r="16" spans="1:14" s="11" customFormat="1" ht="14.5" x14ac:dyDescent="0.35">
      <c r="A16" s="8" t="str">
        <f>'1'!A16</f>
        <v>HIGIENE Y SEGURIDAD INDUSTRIAL</v>
      </c>
      <c r="B16" s="9" t="s">
        <v>35</v>
      </c>
      <c r="C16" s="9" t="s">
        <v>44</v>
      </c>
      <c r="D16" s="9" t="s">
        <v>32</v>
      </c>
      <c r="E16" s="9">
        <v>18</v>
      </c>
      <c r="F16" s="9">
        <v>14</v>
      </c>
      <c r="G16" s="9"/>
      <c r="H16" s="10"/>
      <c r="I16" s="9">
        <f t="shared" si="2"/>
        <v>4</v>
      </c>
      <c r="J16" s="10"/>
      <c r="K16" s="9">
        <v>0</v>
      </c>
      <c r="L16" s="10">
        <f t="shared" si="3"/>
        <v>0</v>
      </c>
      <c r="M16" s="26">
        <v>67.08</v>
      </c>
      <c r="N16" s="15">
        <v>0.74</v>
      </c>
    </row>
    <row r="17" spans="1:14" s="11" customFormat="1" ht="14.5" x14ac:dyDescent="0.35">
      <c r="A17" s="8" t="str">
        <f>'1'!A17</f>
        <v>ADMINISTRACION DE OPERACIONES II</v>
      </c>
      <c r="B17" s="9" t="s">
        <v>21</v>
      </c>
      <c r="C17" s="9" t="s">
        <v>45</v>
      </c>
      <c r="D17" s="9" t="s">
        <v>32</v>
      </c>
      <c r="E17" s="9">
        <v>15</v>
      </c>
      <c r="F17" s="9">
        <v>10</v>
      </c>
      <c r="G17" s="9"/>
      <c r="H17" s="10"/>
      <c r="I17" s="9">
        <f t="shared" si="2"/>
        <v>5</v>
      </c>
      <c r="J17" s="10"/>
      <c r="K17" s="9">
        <v>0</v>
      </c>
      <c r="L17" s="10">
        <f t="shared" si="3"/>
        <v>0</v>
      </c>
      <c r="M17" s="26">
        <v>56.8</v>
      </c>
      <c r="N17" s="15">
        <v>0.67</v>
      </c>
    </row>
    <row r="18" spans="1:14" s="11" customFormat="1" ht="14.5" x14ac:dyDescent="0.35">
      <c r="A18" s="8" t="s">
        <v>47</v>
      </c>
      <c r="B18" s="9" t="s">
        <v>35</v>
      </c>
      <c r="C18" s="9" t="s">
        <v>45</v>
      </c>
      <c r="D18" s="9" t="s">
        <v>32</v>
      </c>
      <c r="E18" s="9">
        <v>15</v>
      </c>
      <c r="F18" s="9">
        <v>13</v>
      </c>
      <c r="G18" s="9"/>
      <c r="H18" s="10"/>
      <c r="I18" s="9">
        <f>(E18-SUM(F18:G18))-K18</f>
        <v>2</v>
      </c>
      <c r="J18" s="10"/>
      <c r="K18" s="9">
        <v>0</v>
      </c>
      <c r="L18" s="10">
        <f t="shared" si="3"/>
        <v>0</v>
      </c>
      <c r="M18" s="26">
        <v>76</v>
      </c>
      <c r="N18" s="15">
        <v>0.87</v>
      </c>
    </row>
    <row r="19" spans="1:14" s="11" customFormat="1" ht="14.5" x14ac:dyDescent="0.35">
      <c r="A19" s="8" t="str">
        <f>'1'!A18</f>
        <v>INGENIERIA ECONOMICA</v>
      </c>
      <c r="B19" s="9" t="s">
        <v>21</v>
      </c>
      <c r="C19" s="9" t="s">
        <v>46</v>
      </c>
      <c r="D19" s="9" t="s">
        <v>32</v>
      </c>
      <c r="E19" s="9">
        <v>13</v>
      </c>
      <c r="F19" s="9">
        <v>3</v>
      </c>
      <c r="G19" s="9"/>
      <c r="H19" s="10"/>
      <c r="I19" s="9">
        <f t="shared" si="2"/>
        <v>10</v>
      </c>
      <c r="J19" s="10"/>
      <c r="K19" s="9">
        <v>0</v>
      </c>
      <c r="L19" s="10">
        <f t="shared" si="3"/>
        <v>0</v>
      </c>
      <c r="M19" s="26">
        <v>20.58</v>
      </c>
      <c r="N19" s="15">
        <v>0.23</v>
      </c>
    </row>
    <row r="20" spans="1:14" s="11" customFormat="1" ht="14.5" x14ac:dyDescent="0.3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6"/>
      <c r="N20" s="15"/>
    </row>
    <row r="21" spans="1:14" s="11" customFormat="1" ht="14.5" x14ac:dyDescent="0.35">
      <c r="A21" s="25">
        <f>'1'!A21</f>
        <v>0</v>
      </c>
      <c r="B21" s="22" t="s">
        <v>21</v>
      </c>
      <c r="C21" s="22" t="s">
        <v>48</v>
      </c>
      <c r="D21" s="22" t="s">
        <v>32</v>
      </c>
      <c r="E21" s="22">
        <v>26</v>
      </c>
      <c r="F21" s="22">
        <v>14</v>
      </c>
      <c r="G21" s="22"/>
      <c r="H21" s="23"/>
      <c r="I21" s="22">
        <f t="shared" si="2"/>
        <v>5</v>
      </c>
      <c r="J21" s="23"/>
      <c r="K21" s="22">
        <v>7</v>
      </c>
      <c r="L21" s="23">
        <f t="shared" si="3"/>
        <v>0.26923076923076922</v>
      </c>
      <c r="M21" s="29">
        <v>51</v>
      </c>
      <c r="N21" s="24">
        <v>7.53</v>
      </c>
    </row>
    <row r="22" spans="1:14" s="11" customFormat="1" ht="14.5" x14ac:dyDescent="0.35">
      <c r="A22" s="25">
        <f>'1'!A22</f>
        <v>0</v>
      </c>
      <c r="B22" s="22" t="s">
        <v>21</v>
      </c>
      <c r="C22" s="22" t="s">
        <v>49</v>
      </c>
      <c r="D22" s="22" t="s">
        <v>32</v>
      </c>
      <c r="E22" s="22">
        <v>26</v>
      </c>
      <c r="F22" s="22">
        <v>14</v>
      </c>
      <c r="G22" s="22"/>
      <c r="H22" s="23"/>
      <c r="I22" s="22">
        <f t="shared" si="2"/>
        <v>4</v>
      </c>
      <c r="J22" s="23"/>
      <c r="K22" s="22">
        <v>8</v>
      </c>
      <c r="L22" s="23">
        <f t="shared" si="3"/>
        <v>0.30769230769230771</v>
      </c>
      <c r="M22" s="29">
        <v>52</v>
      </c>
      <c r="N22" s="24">
        <v>8.5299999999999994</v>
      </c>
    </row>
    <row r="23" spans="1:14" s="11" customFormat="1" ht="14.5" x14ac:dyDescent="0.35">
      <c r="A23" s="25">
        <f>'1'!A23</f>
        <v>0</v>
      </c>
      <c r="B23" s="22" t="s">
        <v>21</v>
      </c>
      <c r="C23" s="22" t="s">
        <v>50</v>
      </c>
      <c r="D23" s="22" t="s">
        <v>32</v>
      </c>
      <c r="E23" s="22">
        <v>26</v>
      </c>
      <c r="F23" s="22">
        <v>14</v>
      </c>
      <c r="G23" s="22"/>
      <c r="H23" s="23"/>
      <c r="I23" s="22">
        <f t="shared" si="2"/>
        <v>3</v>
      </c>
      <c r="J23" s="23"/>
      <c r="K23" s="22">
        <v>9</v>
      </c>
      <c r="L23" s="23">
        <f t="shared" si="3"/>
        <v>0.34615384615384615</v>
      </c>
      <c r="M23" s="29">
        <v>53</v>
      </c>
      <c r="N23" s="24">
        <v>9.5299999999999994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193</v>
      </c>
      <c r="F28" s="17">
        <f>SUM(F14:F27)</f>
        <v>99</v>
      </c>
      <c r="G28" s="17"/>
      <c r="H28" s="18"/>
      <c r="I28" s="17">
        <f t="shared" ref="I28" si="4">(E28-SUM(F28:G28))-K28</f>
        <v>70</v>
      </c>
      <c r="J28" s="18"/>
      <c r="K28" s="17">
        <f>SUM(K14:K27)</f>
        <v>24</v>
      </c>
      <c r="L28" s="18">
        <f t="shared" ref="L28" si="5">K28/E28</f>
        <v>0.12435233160621761</v>
      </c>
      <c r="M28" s="17">
        <f>AVERAGE(M14:M27)</f>
        <v>52.578749999999999</v>
      </c>
      <c r="N28" s="19">
        <f>AVERAGE(N14:N27)</f>
        <v>3.5837500000000002</v>
      </c>
    </row>
    <row r="30" spans="1:14" ht="120" customHeight="1" x14ac:dyDescent="0.25">
      <c r="A30" s="46" t="s">
        <v>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41" t="s">
        <v>28</v>
      </c>
      <c r="H33" s="41"/>
      <c r="I33" s="41"/>
      <c r="J33" s="41"/>
    </row>
    <row r="34" spans="1:10" ht="62.25" customHeight="1" x14ac:dyDescent="0.25">
      <c r="B34" s="42"/>
      <c r="C34" s="42"/>
      <c r="D34" s="42"/>
      <c r="G34" s="43"/>
      <c r="H34" s="43"/>
      <c r="I34" s="43"/>
      <c r="J34" s="43"/>
    </row>
    <row r="35" spans="1:10" hidden="1" x14ac:dyDescent="0.25">
      <c r="A35" s="35" t="e">
        <v>#REF!</v>
      </c>
      <c r="B35" s="35"/>
      <c r="C35" s="6"/>
      <c r="E35" s="35"/>
      <c r="F35" s="35"/>
      <c r="G35" s="35"/>
      <c r="H35" s="35"/>
    </row>
    <row r="36" spans="1:10" hidden="1" x14ac:dyDescent="0.25"/>
    <row r="37" spans="1:10" ht="45" customHeight="1" x14ac:dyDescent="0.25">
      <c r="B37" s="36" t="str">
        <f>B10</f>
        <v>MII. ELVIRA GOMEZ BARRIENTOS</v>
      </c>
      <c r="C37" s="36"/>
      <c r="D37" s="36"/>
      <c r="E37" s="13"/>
      <c r="F37" s="13"/>
      <c r="G37" s="37" t="s">
        <v>51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F14" sqref="F14:H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3" x14ac:dyDescent="0.3">
      <c r="A6" s="52" t="s">
        <v>2</v>
      </c>
      <c r="B6" s="52"/>
      <c r="C6" s="52"/>
      <c r="D6" s="52"/>
      <c r="E6" s="53"/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3">
        <v>3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9" t="s">
        <v>7</v>
      </c>
      <c r="J8" s="49"/>
      <c r="K8" s="49"/>
      <c r="L8" s="43" t="str">
        <f>'1'!L8</f>
        <v>FEBRERO-JUNIO 2024</v>
      </c>
      <c r="M8" s="43"/>
      <c r="N8" s="43"/>
    </row>
    <row r="10" spans="1:14" ht="13" x14ac:dyDescent="0.3">
      <c r="A10" s="4" t="s">
        <v>8</v>
      </c>
      <c r="B10" s="43" t="str">
        <f>'1'!B10</f>
        <v>MII. ELVIRA GOMEZ BARRIENTOS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0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4" t="s">
        <v>21</v>
      </c>
    </row>
    <row r="13" spans="1:14" ht="13" x14ac:dyDescent="0.25">
      <c r="A13" s="51"/>
      <c r="B13" s="48"/>
      <c r="C13" s="48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5"/>
    </row>
    <row r="14" spans="1:14" s="11" customFormat="1" ht="14.5" x14ac:dyDescent="0.35">
      <c r="A14" s="30" t="str">
        <f>'2'!A14</f>
        <v>INVESTIGACION DE OPERACIONES I</v>
      </c>
      <c r="B14" s="31" t="s">
        <v>35</v>
      </c>
      <c r="C14" s="31" t="s">
        <v>43</v>
      </c>
      <c r="D14" s="31" t="s">
        <v>32</v>
      </c>
      <c r="E14" s="31">
        <f>'1'!E14</f>
        <v>24</v>
      </c>
      <c r="F14" s="31">
        <v>14</v>
      </c>
      <c r="G14" s="31"/>
      <c r="H14" s="32"/>
      <c r="I14" s="31">
        <f t="shared" ref="I14:I19" si="0">(E14-SUM(F14:G14))-K14</f>
        <v>10</v>
      </c>
      <c r="J14" s="32"/>
      <c r="K14" s="31">
        <v>0</v>
      </c>
      <c r="L14" s="32">
        <f t="shared" ref="L14" si="1">K14/E14</f>
        <v>0</v>
      </c>
      <c r="M14" s="33">
        <v>46.62</v>
      </c>
      <c r="N14" s="34">
        <v>0.57999999999999996</v>
      </c>
    </row>
    <row r="15" spans="1:14" s="11" customFormat="1" ht="14.5" x14ac:dyDescent="0.35">
      <c r="A15" s="30" t="s">
        <v>41</v>
      </c>
      <c r="B15" s="31" t="s">
        <v>36</v>
      </c>
      <c r="C15" s="31" t="s">
        <v>43</v>
      </c>
      <c r="D15" s="31" t="s">
        <v>32</v>
      </c>
      <c r="E15" s="31">
        <v>24</v>
      </c>
      <c r="F15" s="31">
        <v>11</v>
      </c>
      <c r="G15" s="31"/>
      <c r="H15" s="32"/>
      <c r="I15" s="31">
        <f t="shared" si="0"/>
        <v>13</v>
      </c>
      <c r="J15" s="32"/>
      <c r="K15" s="31">
        <v>0</v>
      </c>
      <c r="L15" s="32">
        <f t="shared" ref="L15" si="2">K15/E15</f>
        <v>0</v>
      </c>
      <c r="M15" s="33">
        <v>41.5</v>
      </c>
      <c r="N15" s="34">
        <v>0.46</v>
      </c>
    </row>
    <row r="16" spans="1:14" s="11" customFormat="1" ht="14.5" x14ac:dyDescent="0.35">
      <c r="A16" s="30" t="str">
        <f>'2'!A15</f>
        <v>HIGIENE Y SEGURIDAD INDUSTRIAL</v>
      </c>
      <c r="B16" s="31" t="s">
        <v>36</v>
      </c>
      <c r="C16" s="31" t="s">
        <v>43</v>
      </c>
      <c r="D16" s="31" t="s">
        <v>32</v>
      </c>
      <c r="E16" s="31">
        <f>'1'!E15</f>
        <v>30</v>
      </c>
      <c r="F16" s="31">
        <v>15</v>
      </c>
      <c r="G16" s="31"/>
      <c r="H16" s="32"/>
      <c r="I16" s="31">
        <f t="shared" si="0"/>
        <v>15</v>
      </c>
      <c r="J16" s="32"/>
      <c r="K16" s="31">
        <v>0</v>
      </c>
      <c r="L16" s="32">
        <f>K16/E16</f>
        <v>0</v>
      </c>
      <c r="M16" s="33">
        <v>40</v>
      </c>
      <c r="N16" s="34">
        <v>0.5</v>
      </c>
    </row>
    <row r="17" spans="1:14" s="11" customFormat="1" ht="14.5" x14ac:dyDescent="0.35">
      <c r="A17" s="30" t="str">
        <f>'2'!A16</f>
        <v>HIGIENE Y SEGURIDAD INDUSTRIAL</v>
      </c>
      <c r="B17" s="31" t="s">
        <v>36</v>
      </c>
      <c r="C17" s="31" t="s">
        <v>44</v>
      </c>
      <c r="D17" s="31" t="s">
        <v>32</v>
      </c>
      <c r="E17" s="31">
        <f>'1'!E16</f>
        <v>18</v>
      </c>
      <c r="F17" s="31">
        <v>8</v>
      </c>
      <c r="G17" s="31"/>
      <c r="H17" s="32"/>
      <c r="I17" s="31">
        <f t="shared" si="0"/>
        <v>10</v>
      </c>
      <c r="J17" s="32"/>
      <c r="K17" s="31">
        <v>0</v>
      </c>
      <c r="L17" s="32">
        <f t="shared" ref="L17:L19" si="3">K17/E17</f>
        <v>0</v>
      </c>
      <c r="M17" s="33">
        <v>34.25</v>
      </c>
      <c r="N17" s="34">
        <v>0.44</v>
      </c>
    </row>
    <row r="18" spans="1:14" s="11" customFormat="1" ht="14.5" x14ac:dyDescent="0.35">
      <c r="A18" s="30" t="str">
        <f>'2'!A17</f>
        <v>ADMINISTRACION DE OPERACIONES II</v>
      </c>
      <c r="B18" s="31" t="s">
        <v>36</v>
      </c>
      <c r="C18" s="31" t="s">
        <v>45</v>
      </c>
      <c r="D18" s="31" t="s">
        <v>32</v>
      </c>
      <c r="E18" s="31">
        <f>'1'!E17</f>
        <v>15</v>
      </c>
      <c r="F18" s="31">
        <v>8</v>
      </c>
      <c r="G18" s="31"/>
      <c r="H18" s="32"/>
      <c r="I18" s="31">
        <f t="shared" si="0"/>
        <v>7</v>
      </c>
      <c r="J18" s="32"/>
      <c r="K18" s="31">
        <v>0</v>
      </c>
      <c r="L18" s="32">
        <f t="shared" si="3"/>
        <v>0</v>
      </c>
      <c r="M18" s="33">
        <v>44.33</v>
      </c>
      <c r="N18" s="34">
        <v>0.53</v>
      </c>
    </row>
    <row r="19" spans="1:14" s="11" customFormat="1" ht="14.5" x14ac:dyDescent="0.35">
      <c r="A19" s="30" t="str">
        <f>'2'!A19</f>
        <v>INGENIERIA ECONOMICA</v>
      </c>
      <c r="B19" s="31" t="s">
        <v>35</v>
      </c>
      <c r="C19" s="31" t="s">
        <v>46</v>
      </c>
      <c r="D19" s="31" t="s">
        <v>32</v>
      </c>
      <c r="E19" s="31">
        <f>'1'!E18</f>
        <v>13</v>
      </c>
      <c r="F19" s="31">
        <v>6</v>
      </c>
      <c r="G19" s="31"/>
      <c r="H19" s="32"/>
      <c r="I19" s="31">
        <f t="shared" si="0"/>
        <v>7</v>
      </c>
      <c r="J19" s="32"/>
      <c r="K19" s="31">
        <v>0</v>
      </c>
      <c r="L19" s="32">
        <f t="shared" si="3"/>
        <v>0</v>
      </c>
      <c r="M19" s="33">
        <v>38.85</v>
      </c>
      <c r="N19" s="34">
        <v>0.43</v>
      </c>
    </row>
    <row r="20" spans="1:14" s="11" customFormat="1" x14ac:dyDescent="0.25">
      <c r="A20" s="30"/>
      <c r="B20" s="31"/>
      <c r="C20" s="31"/>
      <c r="D20" s="31"/>
      <c r="E20" s="31"/>
      <c r="F20" s="31"/>
      <c r="G20" s="31"/>
      <c r="H20" s="32"/>
      <c r="I20" s="31"/>
      <c r="J20" s="32"/>
      <c r="K20" s="31"/>
      <c r="L20" s="32"/>
      <c r="M20" s="31"/>
      <c r="N20" s="34"/>
    </row>
    <row r="21" spans="1:14" s="11" customFormat="1" x14ac:dyDescent="0.25">
      <c r="A21" s="30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5">
      <c r="A22" s="9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62</v>
      </c>
      <c r="G28" s="17">
        <f>SUM(G14:G27)</f>
        <v>0</v>
      </c>
      <c r="H28" s="18">
        <f>SUM(F28:G28)/E28</f>
        <v>0.5</v>
      </c>
      <c r="I28" s="17">
        <f t="shared" ref="I28" si="4">(E28-SUM(F28:G28))-K28</f>
        <v>62</v>
      </c>
      <c r="J28" s="18">
        <f t="shared" ref="J28" si="5">I28/E28</f>
        <v>0.5</v>
      </c>
      <c r="K28" s="17">
        <f>SUM(K14:K27)</f>
        <v>0</v>
      </c>
      <c r="L28" s="18">
        <f t="shared" ref="L28" si="6">K28/E28</f>
        <v>0</v>
      </c>
      <c r="M28" s="17">
        <f>AVERAGE(M16:M27)</f>
        <v>39.357500000000002</v>
      </c>
      <c r="N28" s="19">
        <f>AVERAGE(N16:N27)</f>
        <v>0.47499999999999998</v>
      </c>
    </row>
    <row r="30" spans="1:14" ht="120" customHeight="1" x14ac:dyDescent="0.25">
      <c r="A30" s="46" t="s">
        <v>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41" t="s">
        <v>28</v>
      </c>
      <c r="H33" s="41"/>
      <c r="I33" s="41"/>
      <c r="J33" s="41"/>
    </row>
    <row r="34" spans="1:10" ht="62.25" customHeight="1" x14ac:dyDescent="0.25">
      <c r="B34" s="42"/>
      <c r="C34" s="42"/>
      <c r="D34" s="42"/>
      <c r="G34" s="43"/>
      <c r="H34" s="43"/>
      <c r="I34" s="43"/>
      <c r="J34" s="43"/>
    </row>
    <row r="35" spans="1:10" hidden="1" x14ac:dyDescent="0.25">
      <c r="A35" s="35" t="e">
        <v>#REF!</v>
      </c>
      <c r="B35" s="35"/>
      <c r="C35" s="6"/>
      <c r="E35" s="35"/>
      <c r="F35" s="35"/>
      <c r="G35" s="35"/>
      <c r="H35" s="35"/>
    </row>
    <row r="36" spans="1:10" hidden="1" x14ac:dyDescent="0.25"/>
    <row r="37" spans="1:10" ht="45" customHeight="1" x14ac:dyDescent="0.25">
      <c r="B37" s="36" t="str">
        <f>B10</f>
        <v>MII. ELVIRA GOMEZ BARRIENTOS</v>
      </c>
      <c r="C37" s="36"/>
      <c r="D37" s="36"/>
      <c r="E37" s="13"/>
      <c r="F37" s="13"/>
      <c r="G37" s="37" t="s">
        <v>51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B24" sqref="B24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3" x14ac:dyDescent="0.3">
      <c r="A6" s="52" t="s">
        <v>2</v>
      </c>
      <c r="B6" s="52"/>
      <c r="C6" s="52"/>
      <c r="D6" s="52"/>
      <c r="E6" s="53"/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3">
        <v>4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9" t="s">
        <v>7</v>
      </c>
      <c r="J8" s="49"/>
      <c r="K8" s="49"/>
      <c r="L8" s="43" t="str">
        <f>'1'!L8</f>
        <v>FEBRERO-JUNIO 2024</v>
      </c>
      <c r="M8" s="43"/>
      <c r="N8" s="43"/>
    </row>
    <row r="10" spans="1:14" ht="13" x14ac:dyDescent="0.3">
      <c r="A10" s="4" t="s">
        <v>8</v>
      </c>
      <c r="B10" s="43" t="str">
        <f>'1'!B10</f>
        <v>MII. ELVIRA GOMEZ BARRIENTOS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0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4" t="s">
        <v>21</v>
      </c>
    </row>
    <row r="13" spans="1:14" ht="13" x14ac:dyDescent="0.25">
      <c r="A13" s="51"/>
      <c r="B13" s="48"/>
      <c r="C13" s="48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5"/>
    </row>
    <row r="14" spans="1:14" s="11" customFormat="1" ht="14.5" x14ac:dyDescent="0.35">
      <c r="A14" s="28" t="str">
        <f>'1'!A14</f>
        <v>INVESTIGACION DE OPERACIONES I</v>
      </c>
      <c r="B14" s="28" t="s">
        <v>52</v>
      </c>
      <c r="C14" s="28" t="s">
        <v>43</v>
      </c>
      <c r="D14" s="28" t="s">
        <v>32</v>
      </c>
      <c r="E14" s="9">
        <f>'1'!E14</f>
        <v>24</v>
      </c>
      <c r="F14" s="31"/>
      <c r="G14" s="31"/>
      <c r="H14" s="32"/>
      <c r="I14" s="31">
        <f t="shared" ref="I14" si="0">(E14-SUM(F14:G14))-K14</f>
        <v>24</v>
      </c>
      <c r="J14" s="32"/>
      <c r="K14" s="31">
        <v>0</v>
      </c>
      <c r="L14" s="32">
        <f t="shared" ref="L14" si="1">K14/E14</f>
        <v>0</v>
      </c>
      <c r="M14" s="33"/>
      <c r="N14" s="34"/>
    </row>
    <row r="15" spans="1:14" s="11" customFormat="1" ht="14.5" x14ac:dyDescent="0.35">
      <c r="A15" s="28" t="str">
        <f>'1'!A15</f>
        <v>HIGIENE Y SEGURIDAD INDUSTRIAL</v>
      </c>
      <c r="B15" s="27" t="s">
        <v>53</v>
      </c>
      <c r="C15" s="28" t="s">
        <v>43</v>
      </c>
      <c r="D15" s="28" t="s">
        <v>32</v>
      </c>
      <c r="E15" s="9">
        <f>'1'!E15</f>
        <v>30</v>
      </c>
      <c r="F15" s="31">
        <v>11</v>
      </c>
      <c r="G15" s="31"/>
      <c r="H15" s="32"/>
      <c r="I15" s="31">
        <f t="shared" ref="I15:I20" si="2">(E15-SUM(F15:G15))-K15</f>
        <v>19</v>
      </c>
      <c r="J15" s="32"/>
      <c r="K15" s="31">
        <v>0</v>
      </c>
      <c r="L15" s="32">
        <f t="shared" ref="L15:L20" si="3">K15/E15</f>
        <v>0</v>
      </c>
      <c r="M15" s="33">
        <v>39.67</v>
      </c>
      <c r="N15" s="34">
        <v>0.5</v>
      </c>
    </row>
    <row r="16" spans="1:14" s="11" customFormat="1" ht="14.5" x14ac:dyDescent="0.35">
      <c r="A16" s="28" t="str">
        <f>'1'!A16</f>
        <v>HIGIENE Y SEGURIDAD INDUSTRIAL</v>
      </c>
      <c r="B16" s="9" t="s">
        <v>39</v>
      </c>
      <c r="C16" s="9" t="s">
        <v>43</v>
      </c>
      <c r="D16" s="28" t="s">
        <v>32</v>
      </c>
      <c r="E16" s="9">
        <v>30</v>
      </c>
      <c r="F16" s="31">
        <v>15</v>
      </c>
      <c r="G16" s="31"/>
      <c r="H16" s="32"/>
      <c r="I16" s="31">
        <f t="shared" si="2"/>
        <v>15</v>
      </c>
      <c r="J16" s="32"/>
      <c r="K16" s="31">
        <v>0</v>
      </c>
      <c r="L16" s="32">
        <f t="shared" si="3"/>
        <v>0</v>
      </c>
      <c r="M16" s="33">
        <v>39.5</v>
      </c>
      <c r="N16" s="34">
        <v>0.5</v>
      </c>
    </row>
    <row r="17" spans="1:14" s="11" customFormat="1" ht="14.5" x14ac:dyDescent="0.35">
      <c r="A17" s="11" t="s">
        <v>42</v>
      </c>
      <c r="B17" s="9" t="s">
        <v>53</v>
      </c>
      <c r="C17" s="9" t="s">
        <v>44</v>
      </c>
      <c r="D17" s="28" t="s">
        <v>32</v>
      </c>
      <c r="E17" s="9">
        <v>18</v>
      </c>
      <c r="F17" s="31">
        <v>8</v>
      </c>
      <c r="G17" s="31"/>
      <c r="H17" s="32"/>
      <c r="I17" s="31">
        <f t="shared" si="2"/>
        <v>10</v>
      </c>
      <c r="J17" s="32"/>
      <c r="K17" s="31">
        <v>0</v>
      </c>
      <c r="L17" s="32">
        <f t="shared" si="3"/>
        <v>0</v>
      </c>
      <c r="M17" s="33">
        <v>49.21</v>
      </c>
      <c r="N17" s="34">
        <v>0.61</v>
      </c>
    </row>
    <row r="18" spans="1:14" s="11" customFormat="1" ht="14.5" x14ac:dyDescent="0.35">
      <c r="A18" s="11" t="s">
        <v>42</v>
      </c>
      <c r="B18" s="9" t="s">
        <v>39</v>
      </c>
      <c r="C18" s="9" t="s">
        <v>44</v>
      </c>
      <c r="D18" s="28" t="s">
        <v>32</v>
      </c>
      <c r="E18" s="9">
        <v>18</v>
      </c>
      <c r="F18" s="31">
        <v>8</v>
      </c>
      <c r="G18" s="31"/>
      <c r="H18" s="32"/>
      <c r="I18" s="31">
        <f t="shared" si="2"/>
        <v>10</v>
      </c>
      <c r="J18" s="32"/>
      <c r="K18" s="31">
        <v>0</v>
      </c>
      <c r="L18" s="32">
        <f t="shared" si="3"/>
        <v>0</v>
      </c>
      <c r="M18" s="33">
        <v>49.44</v>
      </c>
      <c r="N18" s="34">
        <v>0.61</v>
      </c>
    </row>
    <row r="19" spans="1:14" s="11" customFormat="1" ht="14.5" x14ac:dyDescent="0.35">
      <c r="A19" s="28" t="str">
        <f>'1'!A17</f>
        <v>ADMINISTRACION DE OPERACIONES II</v>
      </c>
      <c r="B19" s="9" t="s">
        <v>52</v>
      </c>
      <c r="C19" s="9" t="s">
        <v>45</v>
      </c>
      <c r="D19" s="28" t="s">
        <v>32</v>
      </c>
      <c r="E19" s="9">
        <v>15</v>
      </c>
      <c r="F19" s="31"/>
      <c r="G19" s="31"/>
      <c r="H19" s="32"/>
      <c r="I19" s="31">
        <f t="shared" si="2"/>
        <v>15</v>
      </c>
      <c r="J19" s="32"/>
      <c r="K19" s="31">
        <v>0</v>
      </c>
      <c r="L19" s="32">
        <f t="shared" si="3"/>
        <v>0</v>
      </c>
      <c r="M19" s="33"/>
      <c r="N19" s="34"/>
    </row>
    <row r="20" spans="1:14" s="11" customFormat="1" ht="14.5" x14ac:dyDescent="0.35">
      <c r="A20" s="28" t="str">
        <f>'1'!A18</f>
        <v>INGENIERIA ECONOMICA</v>
      </c>
      <c r="B20" s="9" t="s">
        <v>36</v>
      </c>
      <c r="C20" s="9" t="s">
        <v>46</v>
      </c>
      <c r="D20" s="28" t="s">
        <v>32</v>
      </c>
      <c r="E20" s="9">
        <v>13</v>
      </c>
      <c r="F20" s="31">
        <v>6</v>
      </c>
      <c r="G20" s="9"/>
      <c r="H20" s="10"/>
      <c r="I20" s="31">
        <f t="shared" si="2"/>
        <v>7</v>
      </c>
      <c r="J20" s="32"/>
      <c r="K20" s="31">
        <v>0</v>
      </c>
      <c r="L20" s="32">
        <f t="shared" si="3"/>
        <v>0</v>
      </c>
      <c r="M20" s="33">
        <v>40.380000000000003</v>
      </c>
      <c r="N20" s="34">
        <v>0.46</v>
      </c>
    </row>
    <row r="21" spans="1:14" s="11" customFormat="1" x14ac:dyDescent="0.25">
      <c r="A21" s="2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SUM(E16:E27)</f>
        <v>94</v>
      </c>
      <c r="F28" s="17">
        <f>SUM(F16:F27)</f>
        <v>37</v>
      </c>
      <c r="G28" s="17">
        <f>SUM(G16:G27)</f>
        <v>0</v>
      </c>
      <c r="H28" s="18">
        <f>SUM(F28:G28)/E28</f>
        <v>0.39361702127659576</v>
      </c>
      <c r="I28" s="17">
        <f t="shared" ref="I28" si="4">(E28-SUM(F28:G28))-K28</f>
        <v>57</v>
      </c>
      <c r="J28" s="18">
        <f t="shared" ref="J28" si="5">I28/E28</f>
        <v>0.6063829787234043</v>
      </c>
      <c r="K28" s="17">
        <f>SUM(K16:K27)</f>
        <v>0</v>
      </c>
      <c r="L28" s="18">
        <f t="shared" ref="L28" si="6">K28/E28</f>
        <v>0</v>
      </c>
      <c r="M28" s="17">
        <f>AVERAGE(M16:M27)</f>
        <v>44.6325</v>
      </c>
      <c r="N28" s="19">
        <f>AVERAGE(N16:N27)</f>
        <v>0.54499999999999993</v>
      </c>
    </row>
    <row r="30" spans="1:14" ht="120" customHeight="1" x14ac:dyDescent="0.25">
      <c r="A30" s="46" t="s">
        <v>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41" t="s">
        <v>28</v>
      </c>
      <c r="H33" s="41"/>
      <c r="I33" s="41"/>
      <c r="J33" s="41"/>
    </row>
    <row r="34" spans="1:10" ht="62.25" customHeight="1" x14ac:dyDescent="0.25">
      <c r="B34" s="42"/>
      <c r="C34" s="42"/>
      <c r="D34" s="42"/>
      <c r="G34" s="43"/>
      <c r="H34" s="43"/>
      <c r="I34" s="43"/>
      <c r="J34" s="43"/>
    </row>
    <row r="35" spans="1:10" hidden="1" x14ac:dyDescent="0.25">
      <c r="A35" s="35" t="e">
        <v>#REF!</v>
      </c>
      <c r="B35" s="35"/>
      <c r="C35" s="6"/>
      <c r="E35" s="35"/>
      <c r="F35" s="35"/>
      <c r="G35" s="35"/>
      <c r="H35" s="35"/>
    </row>
    <row r="36" spans="1:10" hidden="1" x14ac:dyDescent="0.25"/>
    <row r="37" spans="1:10" ht="45" customHeight="1" x14ac:dyDescent="0.25">
      <c r="B37" s="36" t="str">
        <f>B10</f>
        <v>MII. ELVIRA GOMEZ BARRIENTOS</v>
      </c>
      <c r="C37" s="36"/>
      <c r="D37" s="36"/>
      <c r="E37" s="13"/>
      <c r="F37" s="13"/>
      <c r="G37" s="37" t="s">
        <v>51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3" zoomScaleNormal="83" zoomScaleSheetLayoutView="100" workbookViewId="0">
      <selection activeCell="F20" sqref="F2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3" x14ac:dyDescent="0.3">
      <c r="A6" s="52" t="s">
        <v>2</v>
      </c>
      <c r="B6" s="52"/>
      <c r="C6" s="52"/>
      <c r="D6" s="52"/>
      <c r="E6" s="53" t="s">
        <v>34</v>
      </c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3" t="s">
        <v>29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9" t="s">
        <v>7</v>
      </c>
      <c r="J8" s="49"/>
      <c r="K8" s="49"/>
      <c r="L8" s="43" t="str">
        <f>'1'!L8</f>
        <v>FEBRERO-JUNIO 2024</v>
      </c>
      <c r="M8" s="43"/>
      <c r="N8" s="43"/>
    </row>
    <row r="10" spans="1:14" ht="13" x14ac:dyDescent="0.3">
      <c r="A10" s="4" t="s">
        <v>8</v>
      </c>
      <c r="B10" s="43" t="str">
        <f>'1'!B10</f>
        <v>MII. ELVIRA GOMEZ BARRIENTOS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0" t="s">
        <v>9</v>
      </c>
      <c r="B12" s="47" t="s">
        <v>10</v>
      </c>
      <c r="C12" s="47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4" t="s">
        <v>21</v>
      </c>
    </row>
    <row r="13" spans="1:14" ht="13" x14ac:dyDescent="0.25">
      <c r="A13" s="51"/>
      <c r="B13" s="48"/>
      <c r="C13" s="48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5"/>
    </row>
    <row r="14" spans="1:14" s="11" customFormat="1" ht="14.5" x14ac:dyDescent="0.35">
      <c r="A14" s="8" t="str">
        <f>'1'!A14</f>
        <v>INVESTIGACION DE OPERACIONES I</v>
      </c>
      <c r="B14" s="9" t="s">
        <v>33</v>
      </c>
      <c r="C14" s="9" t="s">
        <v>43</v>
      </c>
      <c r="D14" s="9" t="s">
        <v>32</v>
      </c>
      <c r="E14" s="9">
        <v>24</v>
      </c>
      <c r="F14" s="9">
        <v>3</v>
      </c>
      <c r="G14" s="9">
        <v>11</v>
      </c>
      <c r="H14" s="10">
        <f>(F14+G14)/E14</f>
        <v>0.58333333333333337</v>
      </c>
      <c r="I14" s="9">
        <f>(E14-SUM(F14:G14))-K14</f>
        <v>10</v>
      </c>
      <c r="J14" s="10">
        <f>1-H14</f>
        <v>0.41666666666666663</v>
      </c>
      <c r="K14" s="9">
        <v>0</v>
      </c>
      <c r="L14" s="10">
        <f>K14/E14</f>
        <v>0</v>
      </c>
      <c r="M14" s="55">
        <v>49.35</v>
      </c>
      <c r="N14" s="15">
        <v>0.57999999999999996</v>
      </c>
    </row>
    <row r="15" spans="1:14" s="11" customFormat="1" ht="14.5" x14ac:dyDescent="0.35">
      <c r="A15" s="8" t="str">
        <f>'1'!A15</f>
        <v>HIGIENE Y SEGURIDAD INDUSTRIAL</v>
      </c>
      <c r="B15" s="9" t="s">
        <v>33</v>
      </c>
      <c r="C15" s="9" t="s">
        <v>43</v>
      </c>
      <c r="D15" s="9" t="s">
        <v>32</v>
      </c>
      <c r="E15" s="9">
        <v>30</v>
      </c>
      <c r="F15" s="9">
        <v>6</v>
      </c>
      <c r="G15" s="9">
        <v>14</v>
      </c>
      <c r="H15" s="10">
        <f>(F15+G15)/E15</f>
        <v>0.66666666666666663</v>
      </c>
      <c r="I15" s="9">
        <f t="shared" ref="I15:I18" si="0">(E15-SUM(F15:G15))-K15</f>
        <v>10</v>
      </c>
      <c r="J15" s="10">
        <f t="shared" ref="J15:J18" si="1">1-H15</f>
        <v>0.33333333333333337</v>
      </c>
      <c r="K15" s="9">
        <v>0</v>
      </c>
      <c r="L15" s="10">
        <f t="shared" ref="L15:L18" si="2">K15/E15</f>
        <v>0</v>
      </c>
      <c r="M15" s="55">
        <v>48.63</v>
      </c>
      <c r="N15" s="15">
        <v>0.67</v>
      </c>
    </row>
    <row r="16" spans="1:14" s="11" customFormat="1" x14ac:dyDescent="0.25">
      <c r="A16" s="8" t="str">
        <f>'1'!A16</f>
        <v>HIGIENE Y SEGURIDAD INDUSTRIAL</v>
      </c>
      <c r="B16" s="9" t="s">
        <v>33</v>
      </c>
      <c r="C16" s="9" t="s">
        <v>44</v>
      </c>
      <c r="D16" s="9" t="s">
        <v>32</v>
      </c>
      <c r="E16" s="9">
        <v>18</v>
      </c>
      <c r="F16" s="9">
        <v>6</v>
      </c>
      <c r="G16" s="9">
        <v>9</v>
      </c>
      <c r="H16" s="10">
        <f t="shared" ref="H16:H18" si="3">(F16+G16)/E16</f>
        <v>0.83333333333333337</v>
      </c>
      <c r="I16" s="9">
        <f t="shared" si="0"/>
        <v>3</v>
      </c>
      <c r="J16" s="10">
        <f t="shared" si="1"/>
        <v>0.16666666666666663</v>
      </c>
      <c r="K16" s="9">
        <v>0</v>
      </c>
      <c r="L16" s="10">
        <f t="shared" si="2"/>
        <v>0</v>
      </c>
      <c r="M16" s="9">
        <v>65.77</v>
      </c>
      <c r="N16" s="15">
        <v>0.85</v>
      </c>
    </row>
    <row r="17" spans="1:14" s="11" customFormat="1" x14ac:dyDescent="0.25">
      <c r="A17" s="8" t="str">
        <f>'1'!A17</f>
        <v>ADMINISTRACION DE OPERACIONES II</v>
      </c>
      <c r="B17" s="9" t="s">
        <v>33</v>
      </c>
      <c r="C17" s="9" t="str">
        <f>'1'!C17</f>
        <v>601A</v>
      </c>
      <c r="D17" s="9" t="s">
        <v>32</v>
      </c>
      <c r="E17" s="9">
        <v>15</v>
      </c>
      <c r="F17" s="9">
        <v>10</v>
      </c>
      <c r="G17" s="9">
        <v>5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83.2</v>
      </c>
      <c r="N17" s="15">
        <v>1</v>
      </c>
    </row>
    <row r="18" spans="1:14" s="11" customFormat="1" x14ac:dyDescent="0.25">
      <c r="A18" s="8" t="str">
        <f>'1'!A18</f>
        <v>INGENIERIA ECONOMICA</v>
      </c>
      <c r="B18" s="9" t="s">
        <v>33</v>
      </c>
      <c r="C18" s="9" t="str">
        <f>'1'!C18</f>
        <v>601B</v>
      </c>
      <c r="D18" s="9" t="s">
        <v>32</v>
      </c>
      <c r="E18" s="9">
        <v>13</v>
      </c>
      <c r="F18" s="9">
        <v>6</v>
      </c>
      <c r="G18" s="9">
        <v>2</v>
      </c>
      <c r="H18" s="10">
        <f t="shared" si="3"/>
        <v>0.61538461538461542</v>
      </c>
      <c r="I18" s="9">
        <f t="shared" si="0"/>
        <v>5</v>
      </c>
      <c r="J18" s="10">
        <f t="shared" si="1"/>
        <v>0.38461538461538458</v>
      </c>
      <c r="K18" s="9">
        <v>0</v>
      </c>
      <c r="L18" s="10">
        <f t="shared" si="2"/>
        <v>0</v>
      </c>
      <c r="M18" s="9">
        <v>44.39</v>
      </c>
      <c r="N18" s="15">
        <v>0.62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2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31</v>
      </c>
      <c r="G28" s="17">
        <f>SUM(G14:G27)</f>
        <v>41</v>
      </c>
      <c r="H28" s="18">
        <f>SUM(F28:G28)/E28</f>
        <v>0.72</v>
      </c>
      <c r="I28" s="17">
        <f t="shared" ref="I28" si="4">(E28-SUM(F28:G28))-K28</f>
        <v>28</v>
      </c>
      <c r="J28" s="18">
        <f t="shared" ref="J28" si="5">I28/E28</f>
        <v>0.28000000000000003</v>
      </c>
      <c r="K28" s="17">
        <f>SUM(K14:K27)</f>
        <v>0</v>
      </c>
      <c r="L28" s="18">
        <f t="shared" ref="L28" si="6">K28/E28</f>
        <v>0</v>
      </c>
      <c r="M28" s="17">
        <f>AVERAGE(M14:M27)</f>
        <v>58.267999999999994</v>
      </c>
      <c r="N28" s="19">
        <f>AVERAGE(N14:N26)</f>
        <v>0.74399999999999999</v>
      </c>
    </row>
    <row r="30" spans="1:14" ht="120" customHeight="1" x14ac:dyDescent="0.25">
      <c r="A30" s="46" t="s">
        <v>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41" t="s">
        <v>28</v>
      </c>
      <c r="H33" s="41"/>
      <c r="I33" s="41"/>
      <c r="J33" s="41"/>
    </row>
    <row r="34" spans="1:10" ht="62.25" customHeight="1" x14ac:dyDescent="0.25">
      <c r="B34" s="42"/>
      <c r="C34" s="42"/>
      <c r="D34" s="42"/>
      <c r="G34" s="43"/>
      <c r="H34" s="43"/>
      <c r="I34" s="43"/>
      <c r="J34" s="43"/>
    </row>
    <row r="35" spans="1:10" hidden="1" x14ac:dyDescent="0.25">
      <c r="A35" s="35" t="e">
        <v>#REF!</v>
      </c>
      <c r="B35" s="35"/>
      <c r="C35" s="6"/>
      <c r="E35" s="35"/>
      <c r="F35" s="35"/>
      <c r="G35" s="35"/>
      <c r="H35" s="35"/>
    </row>
    <row r="36" spans="1:10" hidden="1" x14ac:dyDescent="0.25"/>
    <row r="37" spans="1:10" ht="45" customHeight="1" x14ac:dyDescent="0.25">
      <c r="B37" s="36" t="str">
        <f>B10</f>
        <v>MII. ELVIRA GOMEZ BARRIENTOS</v>
      </c>
      <c r="C37" s="36"/>
      <c r="D37" s="36"/>
      <c r="E37" s="13"/>
      <c r="F37" s="13"/>
      <c r="G37" s="37" t="s">
        <v>38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Gòmez Barrientos</cp:lastModifiedBy>
  <cp:revision/>
  <cp:lastPrinted>2023-10-09T21:47:42Z</cp:lastPrinted>
  <dcterms:created xsi:type="dcterms:W3CDTF">2021-11-22T14:45:25Z</dcterms:created>
  <dcterms:modified xsi:type="dcterms:W3CDTF">2024-06-14T02:10:14Z</dcterms:modified>
  <cp:category/>
  <cp:contentStatus/>
</cp:coreProperties>
</file>