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RESPALDO\DOCUMENTOS\SEM FEBRERO 2024 JUNIO 2024\05 REPORTES PARCIALES Y FINALES FEBRERO 2024\"/>
    </mc:Choice>
  </mc:AlternateContent>
  <xr:revisionPtr revIDLastSave="0" documentId="13_ncr:1_{85EC4F99-1F57-46AC-BC90-30B7AB59B8D8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1" sheetId="10" state="hidden" r:id="rId1"/>
    <sheet name="2" sheetId="22" state="hidden" r:id="rId2"/>
    <sheet name="3" sheetId="23" state="hidden" r:id="rId3"/>
    <sheet name="4" sheetId="24" r:id="rId4"/>
    <sheet name="Final" sheetId="25" state="hidden" r:id="rId5"/>
  </sheets>
  <definedNames>
    <definedName name="_xlnm.Print_Area" localSheetId="0">'1'!$B$1:$O$32</definedName>
    <definedName name="_xlnm.Print_Area" localSheetId="1">'2'!$A$1:$N$37</definedName>
    <definedName name="_xlnm.Print_Area" localSheetId="2">'3'!$A$1:$N$33</definedName>
    <definedName name="_xlnm.Print_Area" localSheetId="3">'4'!$A$1:$N$38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24" l="1"/>
  <c r="M16" i="24"/>
  <c r="M15" i="24"/>
  <c r="I16" i="24" l="1"/>
  <c r="N15" i="24"/>
  <c r="N14" i="24"/>
  <c r="M14" i="24"/>
  <c r="N17" i="24"/>
  <c r="N18" i="24"/>
  <c r="M17" i="24"/>
  <c r="M18" i="24"/>
  <c r="G38" i="24"/>
  <c r="G33" i="23"/>
  <c r="N14" i="23"/>
  <c r="M14" i="23"/>
  <c r="N15" i="23"/>
  <c r="M15" i="23"/>
  <c r="N16" i="23"/>
  <c r="M16" i="23"/>
  <c r="N17" i="23"/>
  <c r="M17" i="23"/>
  <c r="N18" i="23"/>
  <c r="M18" i="23"/>
  <c r="A16" i="25" l="1"/>
  <c r="C16" i="25"/>
  <c r="D16" i="25"/>
  <c r="E16" i="25"/>
  <c r="H16" i="25"/>
  <c r="I16" i="25"/>
  <c r="J16" i="25" s="1"/>
  <c r="L16" i="25"/>
  <c r="A17" i="25"/>
  <c r="C17" i="25"/>
  <c r="D17" i="25"/>
  <c r="E17" i="25"/>
  <c r="H17" i="25"/>
  <c r="I17" i="25"/>
  <c r="J17" i="25" s="1"/>
  <c r="L17" i="25"/>
  <c r="A18" i="25"/>
  <c r="C18" i="25"/>
  <c r="D18" i="25"/>
  <c r="E18" i="25"/>
  <c r="H18" i="25"/>
  <c r="I18" i="25"/>
  <c r="J18" i="25" s="1"/>
  <c r="L18" i="25"/>
  <c r="A16" i="24"/>
  <c r="C16" i="24"/>
  <c r="D16" i="24"/>
  <c r="E16" i="24"/>
  <c r="H16" i="24" s="1"/>
  <c r="F17" i="23"/>
  <c r="F18" i="23"/>
  <c r="E17" i="23"/>
  <c r="E18" i="23"/>
  <c r="A16" i="23"/>
  <c r="C16" i="23"/>
  <c r="D16" i="23"/>
  <c r="E16" i="23"/>
  <c r="H16" i="23"/>
  <c r="E14" i="23"/>
  <c r="N17" i="22"/>
  <c r="N16" i="22"/>
  <c r="N15" i="22"/>
  <c r="N14" i="22"/>
  <c r="N18" i="22"/>
  <c r="M18" i="22"/>
  <c r="M17" i="22"/>
  <c r="M16" i="22"/>
  <c r="M15" i="22"/>
  <c r="M14" i="22"/>
  <c r="E18" i="22"/>
  <c r="L18" i="22" s="1"/>
  <c r="E17" i="22"/>
  <c r="L17" i="22" s="1"/>
  <c r="E16" i="22"/>
  <c r="L16" i="22" s="1"/>
  <c r="C16" i="22"/>
  <c r="D16" i="22"/>
  <c r="H16" i="22"/>
  <c r="C17" i="22"/>
  <c r="D17" i="22"/>
  <c r="C18" i="22"/>
  <c r="D18" i="22"/>
  <c r="I18" i="22"/>
  <c r="J18" i="22" s="1"/>
  <c r="A16" i="22"/>
  <c r="A17" i="22"/>
  <c r="A18" i="22"/>
  <c r="M16" i="10"/>
  <c r="J16" i="10"/>
  <c r="E15" i="22"/>
  <c r="I15" i="22" s="1"/>
  <c r="J15" i="22" s="1"/>
  <c r="O17" i="10"/>
  <c r="F23" i="10"/>
  <c r="C15" i="22"/>
  <c r="D15" i="22"/>
  <c r="A15" i="22"/>
  <c r="G37" i="25"/>
  <c r="J18" i="10"/>
  <c r="J14" i="10"/>
  <c r="E15" i="23" l="1"/>
  <c r="L16" i="23"/>
  <c r="I16" i="23"/>
  <c r="J16" i="23" s="1"/>
  <c r="L16" i="24"/>
  <c r="J16" i="24"/>
  <c r="H18" i="22"/>
  <c r="I17" i="22"/>
  <c r="J17" i="22" s="1"/>
  <c r="H17" i="22"/>
  <c r="I16" i="22"/>
  <c r="J16" i="22" s="1"/>
  <c r="L15" i="22"/>
  <c r="H15" i="22"/>
  <c r="J20" i="10"/>
  <c r="J21" i="10"/>
  <c r="J22" i="10"/>
  <c r="R13" i="10"/>
  <c r="N28" i="25"/>
  <c r="M28" i="25"/>
  <c r="K28" i="25"/>
  <c r="G28" i="25"/>
  <c r="F28" i="25"/>
  <c r="E15" i="25"/>
  <c r="D15" i="25"/>
  <c r="C15" i="25"/>
  <c r="A15" i="25"/>
  <c r="E14" i="25"/>
  <c r="H14" i="25" s="1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8" i="24" s="1"/>
  <c r="L8" i="24"/>
  <c r="H8" i="24"/>
  <c r="E8" i="24"/>
  <c r="N24" i="23"/>
  <c r="M24" i="23"/>
  <c r="K24" i="23"/>
  <c r="G24" i="23"/>
  <c r="F24" i="23"/>
  <c r="I18" i="23"/>
  <c r="J18" i="23" s="1"/>
  <c r="D18" i="23"/>
  <c r="C18" i="23"/>
  <c r="A18" i="23"/>
  <c r="I17" i="23"/>
  <c r="J17" i="23" s="1"/>
  <c r="D17" i="23"/>
  <c r="C17" i="23"/>
  <c r="A17" i="23"/>
  <c r="I15" i="23"/>
  <c r="J15" i="23" s="1"/>
  <c r="D15" i="23"/>
  <c r="C15" i="23"/>
  <c r="A15" i="23"/>
  <c r="I14" i="23"/>
  <c r="J14" i="23" s="1"/>
  <c r="D14" i="23"/>
  <c r="C14" i="23"/>
  <c r="A14" i="23"/>
  <c r="B10" i="23"/>
  <c r="B33" i="23" s="1"/>
  <c r="L8" i="23"/>
  <c r="H8" i="23"/>
  <c r="E8" i="23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C32" i="10"/>
  <c r="O23" i="10"/>
  <c r="N23" i="10"/>
  <c r="L23" i="10"/>
  <c r="H23" i="10"/>
  <c r="G23" i="10"/>
  <c r="M18" i="10"/>
  <c r="M17" i="10"/>
  <c r="J17" i="10"/>
  <c r="M15" i="10"/>
  <c r="J15" i="10"/>
  <c r="M14" i="10"/>
  <c r="I15" i="25" l="1"/>
  <c r="J15" i="25" s="1"/>
  <c r="H15" i="25"/>
  <c r="I14" i="25"/>
  <c r="J14" i="25" s="1"/>
  <c r="I14" i="22"/>
  <c r="J14" i="22" s="1"/>
  <c r="L14" i="25"/>
  <c r="L15" i="25"/>
  <c r="E28" i="25"/>
  <c r="L14" i="24"/>
  <c r="L15" i="24"/>
  <c r="L17" i="24"/>
  <c r="L18" i="24"/>
  <c r="H14" i="24"/>
  <c r="H15" i="24"/>
  <c r="H17" i="24"/>
  <c r="H18" i="24"/>
  <c r="E29" i="24"/>
  <c r="L14" i="23"/>
  <c r="L15" i="23"/>
  <c r="L17" i="23"/>
  <c r="L18" i="23"/>
  <c r="H14" i="23"/>
  <c r="H15" i="23"/>
  <c r="H17" i="23"/>
  <c r="H18" i="23"/>
  <c r="E24" i="23"/>
  <c r="L14" i="22"/>
  <c r="E28" i="22"/>
  <c r="J23" i="10"/>
  <c r="M23" i="10"/>
  <c r="I28" i="25" l="1"/>
  <c r="J28" i="25" s="1"/>
  <c r="L28" i="25"/>
  <c r="H28" i="25"/>
  <c r="I29" i="24"/>
  <c r="J29" i="24" s="1"/>
  <c r="L29" i="24"/>
  <c r="H29" i="24"/>
  <c r="I24" i="23"/>
  <c r="J24" i="23" s="1"/>
  <c r="L24" i="23"/>
  <c r="H24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tc={4878C29F-3CB2-466A-8A67-2FD52CC30540}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I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K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I14" authorId="3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<sst xmlns="http://schemas.openxmlformats.org/spreadsheetml/2006/main" count="206" uniqueCount="57">
  <si>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</si>
  <si>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</si>
  <si>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</si>
  <si>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</si>
  <si>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</si>
  <si>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</si>
  <si>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</si>
  <si>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</si>
  <si>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</si>
  <si>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</si>
  <si>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</si>
  <si>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</si>
  <si>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</si>
  <si>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</si>
  <si>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</si>
  <si>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</si>
  <si>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</si>
  <si>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</si>
  <si>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</si>
  <si>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</si>
  <si>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</si>
  <si>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</si>
  <si>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</si>
  <si>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</si>
  <si>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</si>
  <si>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</si>
  <si>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</si>
  <si>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</si>
  <si>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</si>
  <si>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</si>
  <si>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</si>
  <si>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</si>
  <si>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LICENCIATURA EN ADMINISTRACION</t>
  </si>
  <si>
    <t>LICENCIATURA EN ADMINISTRACIÓN</t>
  </si>
  <si>
    <t>EN GESTION EMPRESARIAL</t>
  </si>
  <si>
    <t>T</t>
  </si>
  <si>
    <t>EN LICENCIATURA EN ADMINISTRACIÓN</t>
  </si>
  <si>
    <t>L.C. GUILLERMO MORALES CADENA</t>
  </si>
  <si>
    <t>DIMEC</t>
  </si>
  <si>
    <t>ADMINISTRACIÓN Y CONTABILIDAD</t>
  </si>
  <si>
    <t>211A</t>
  </si>
  <si>
    <t>211B</t>
  </si>
  <si>
    <t>DESARROLLO SUSTENTABLE</t>
  </si>
  <si>
    <t>GESTION FINANCIERA PARA PROYECTOS DE INNOVACIÓN</t>
  </si>
  <si>
    <t>705A</t>
  </si>
  <si>
    <t>405A</t>
  </si>
  <si>
    <t>FEB - JUN 2024</t>
  </si>
  <si>
    <t>L.A.E. RENATA RAMOS MORENO</t>
  </si>
  <si>
    <t>DILAD</t>
  </si>
  <si>
    <t>CONTABILIDAD FINANCIERA</t>
  </si>
  <si>
    <t>DIISIC</t>
  </si>
  <si>
    <t>204B</t>
  </si>
  <si>
    <r>
      <t xml:space="preserve">A= Total de alumnos(as) por materia
B= no. De alumnos(as) que alcanzaron las competencias (EP= evaluación de primera oportunidad, ES= evaluación de segunda oportunidad) 
</t>
    </r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= % de estudiantes que alcanzaron las competencias por unidad o unidades temáticas en ambas oportunidades (EP+ES). </t>
    </r>
    <r>
      <rPr>
        <b/>
        <sz val="10"/>
        <color theme="1"/>
        <rFont val="Arial"/>
        <family val="2"/>
      </rPr>
      <t>Solamente en el reporte final</t>
    </r>
    <r>
      <rPr>
        <sz val="10"/>
        <color theme="1"/>
        <rFont val="Arial"/>
        <family val="2"/>
      </rPr>
      <t xml:space="preserve">
D= no. De alumnos(as) que no alcanzaron las competencias en evaluación de primera oportunidad o en su caso en ambas oportunidades  
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>= % de alumnos(as) que no alcanzaron las competencias por unidad o unidades temáticas para el</t>
    </r>
    <r>
      <rPr>
        <b/>
        <sz val="10"/>
        <color theme="1"/>
        <rFont val="Arial"/>
        <family val="2"/>
      </rPr>
      <t xml:space="preserve"> reporte final.</t>
    </r>
    <r>
      <rPr>
        <sz val="10"/>
        <color theme="1"/>
        <rFont val="Arial"/>
        <family val="2"/>
      </rPr>
      <t xml:space="preserve">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  </r>
  </si>
  <si>
    <t>III</t>
  </si>
  <si>
    <r>
      <t xml:space="preserve">A= Total de alumnos(as) por materia
B= no. De alumnos(as) que alcanzaron las competencias (EP= evaluación de primera oportunidad, ES= evaluación de segunda oportunidad) 
</t>
    </r>
    <r>
      <rPr>
        <b/>
        <sz val="10"/>
        <color theme="1"/>
        <rFont val="Arial"/>
        <family val="2"/>
      </rPr>
      <t>C=</t>
    </r>
    <r>
      <rPr>
        <sz val="10"/>
        <color theme="1"/>
        <rFont val="Arial"/>
        <family val="2"/>
      </rPr>
      <t xml:space="preserve"> % de estudiantes que alcanzaron las competencias por unidad o unidades temáticas en ambas oportunidades (EP+ES). </t>
    </r>
    <r>
      <rPr>
        <b/>
        <sz val="10"/>
        <color theme="1"/>
        <rFont val="Arial"/>
        <family val="2"/>
      </rPr>
      <t>Solamente en el reporte final</t>
    </r>
    <r>
      <rPr>
        <sz val="10"/>
        <color theme="1"/>
        <rFont val="Arial"/>
        <family val="2"/>
      </rPr>
      <t xml:space="preserve">
D= no. De alumnos(as) que no alcanzaron las competencias en evaluación de primera oportunidad o en su caso en ambas oportunidades  
</t>
    </r>
    <r>
      <rPr>
        <b/>
        <sz val="10"/>
        <color theme="1"/>
        <rFont val="Arial"/>
        <family val="2"/>
      </rPr>
      <t>E=</t>
    </r>
    <r>
      <rPr>
        <sz val="10"/>
        <color theme="1"/>
        <rFont val="Arial"/>
        <family val="2"/>
      </rPr>
      <t xml:space="preserve"> % de alumnos(as) que no alcanzaron las competencias por unidad o unidades temáticas </t>
    </r>
    <r>
      <rPr>
        <b/>
        <sz val="10"/>
        <color theme="1"/>
        <rFont val="Arial"/>
        <family val="2"/>
      </rPr>
      <t xml:space="preserve">para el reporte final. </t>
    </r>
    <r>
      <rPr>
        <sz val="10"/>
        <color theme="1"/>
        <rFont val="Arial"/>
        <family val="2"/>
      </rPr>
      <t xml:space="preserve">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  </r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</si>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</sst>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10" fillId="0" borderId="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9" fontId="10" fillId="0" borderId="9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102419</xdr:colOff>
      <xdr:row>0</xdr:row>
      <xdr:rowOff>10242</xdr:rowOff>
    </xdr:from>
    <xdr:to>
      <xdr:col>1</xdr:col>
      <xdr:colOff>2022961</xdr:colOff>
      <xdr:row>0</xdr:row>
      <xdr:rowOff>761779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/>
        <a:stretch/>
      </xdr:blipFill>
      <xdr:spPr bwMode="auto">
        <a:xfrm>
          <a:off x="102419" y="10242"/>
          <a:ext cx="205368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150135</xdr:colOff>
      <xdr:row>0</xdr:row>
      <xdr:rowOff>45789</xdr:rowOff>
    </xdr:from>
    <xdr:to>
      <xdr:col>14</xdr:col>
      <xdr:colOff>710428</xdr:colOff>
      <xdr:row>0</xdr:row>
      <xdr:rowOff>750079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0296" y="45789"/>
          <a:ext cx="131819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11207</xdr:colOff>
      <xdr:row>0</xdr:row>
      <xdr:rowOff>56029</xdr:rowOff>
    </xdr:from>
    <xdr:to>
      <xdr:col>0</xdr:col>
      <xdr:colOff>2050676</xdr:colOff>
      <xdr:row>1</xdr:row>
      <xdr:rowOff>11948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14"/>
        <a:stretch/>
      </xdr:blipFill>
      <xdr:spPr bwMode="auto">
        <a:xfrm>
          <a:off x="11207" y="56029"/>
          <a:ext cx="203946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22413</xdr:colOff>
      <xdr:row>0</xdr:row>
      <xdr:rowOff>33617</xdr:rowOff>
    </xdr:from>
    <xdr:to>
      <xdr:col>0</xdr:col>
      <xdr:colOff>2039470</xdr:colOff>
      <xdr:row>0</xdr:row>
      <xdr:rowOff>785154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32"/>
        <a:stretch/>
      </xdr:blipFill>
      <xdr:spPr bwMode="auto">
        <a:xfrm>
          <a:off x="22413" y="33617"/>
          <a:ext cx="201705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78441</xdr:rowOff>
    </xdr:from>
    <xdr:to>
      <xdr:col>0</xdr:col>
      <xdr:colOff>2050675</xdr:colOff>
      <xdr:row>1</xdr:row>
      <xdr:rowOff>34360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32"/>
        <a:stretch/>
      </xdr:blipFill>
      <xdr:spPr bwMode="auto">
        <a:xfrm>
          <a:off x="33618" y="78441"/>
          <a:ext cx="201705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R32"/>
  <sheetViews>
    <sheetView zoomScale="93" zoomScaleNormal="93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2" style="1" customWidth="1"/>
    <col min="2" max="2" width="38.5703125" style="1" bestFit="1" customWidth="1"/>
    <col min="3" max="4" width="7.28515625" style="1" customWidth="1"/>
    <col min="5" max="5" width="25.85546875" style="1" customWidth="1"/>
    <col min="6" max="6" width="9.42578125" style="1" customWidth="1"/>
    <col min="7" max="7" width="8.7109375" style="1" customWidth="1"/>
    <col min="8" max="11" width="11.28515625" style="1" customWidth="1"/>
    <col min="12" max="13" width="7.5703125" style="1" customWidth="1"/>
    <col min="14" max="15" width="11.42578125" style="1"/>
    <col min="16" max="16" width="1.7109375" style="1" customWidth="1"/>
    <col min="17" max="16384" width="11.42578125" style="1"/>
  </cols>
  <sheetData>
    <row r="1" spans="2:18" ht="62.25" customHeight="1" x14ac:dyDescent="0.2">
      <c r="C1" s="38" t="s">
        <v>0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2:18" x14ac:dyDescent="0.2">
      <c r="B2" s="2"/>
      <c r="C2" s="2"/>
      <c r="D2" s="2"/>
      <c r="F2" s="2"/>
      <c r="G2" s="2"/>
      <c r="H2" s="2"/>
      <c r="I2" s="2"/>
      <c r="J2" s="2"/>
      <c r="K2" s="2"/>
      <c r="L2" s="2"/>
    </row>
    <row r="3" spans="2:18" x14ac:dyDescent="0.2">
      <c r="B3" s="35" t="s">
        <v>30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2:18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8" x14ac:dyDescent="0.2">
      <c r="B5" s="35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2:18" x14ac:dyDescent="0.2">
      <c r="B6" s="36" t="s">
        <v>2</v>
      </c>
      <c r="C6" s="36"/>
      <c r="D6" s="36"/>
      <c r="E6" s="36"/>
      <c r="F6" s="37" t="s">
        <v>36</v>
      </c>
      <c r="G6" s="37"/>
      <c r="H6" s="37"/>
      <c r="I6" s="37"/>
      <c r="J6" s="3"/>
      <c r="K6" s="3"/>
      <c r="L6" s="3"/>
      <c r="M6" s="3"/>
      <c r="N6" s="3"/>
      <c r="O6" s="3"/>
    </row>
    <row r="7" spans="2:18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8" x14ac:dyDescent="0.2">
      <c r="B8" s="4" t="s">
        <v>3</v>
      </c>
      <c r="C8" s="47" t="s">
        <v>4</v>
      </c>
      <c r="D8" s="47"/>
      <c r="E8" s="14" t="s">
        <v>5</v>
      </c>
      <c r="F8" s="5">
        <v>5</v>
      </c>
      <c r="H8" s="4" t="s">
        <v>6</v>
      </c>
      <c r="I8" s="5">
        <v>4</v>
      </c>
      <c r="J8" s="46" t="s">
        <v>7</v>
      </c>
      <c r="K8" s="46"/>
      <c r="L8" s="46"/>
      <c r="M8" s="47" t="s">
        <v>46</v>
      </c>
      <c r="N8" s="47"/>
      <c r="O8" s="47"/>
    </row>
    <row r="10" spans="2:18" x14ac:dyDescent="0.2">
      <c r="B10" s="4" t="s">
        <v>8</v>
      </c>
      <c r="C10" s="47" t="s">
        <v>37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2:18" ht="13.5" thickBot="1" x14ac:dyDescent="0.25">
      <c r="C11" s="6"/>
      <c r="D11" s="6"/>
      <c r="F11" s="6"/>
      <c r="G11" s="6"/>
      <c r="H11" s="6"/>
      <c r="I11" s="6"/>
      <c r="J11" s="6"/>
      <c r="K11" s="6"/>
      <c r="L11" s="6"/>
    </row>
    <row r="12" spans="2:18" x14ac:dyDescent="0.2">
      <c r="B12" s="48" t="s">
        <v>9</v>
      </c>
      <c r="C12" s="44" t="s">
        <v>10</v>
      </c>
      <c r="D12" s="44" t="s">
        <v>11</v>
      </c>
      <c r="E12" s="39" t="s">
        <v>12</v>
      </c>
      <c r="F12" s="39" t="s">
        <v>13</v>
      </c>
      <c r="G12" s="39" t="s">
        <v>14</v>
      </c>
      <c r="H12" s="39"/>
      <c r="I12" s="39" t="s">
        <v>15</v>
      </c>
      <c r="J12" s="39" t="s">
        <v>16</v>
      </c>
      <c r="K12" s="39" t="s">
        <v>17</v>
      </c>
      <c r="L12" s="39" t="s">
        <v>18</v>
      </c>
      <c r="M12" s="39" t="s">
        <v>19</v>
      </c>
      <c r="N12" s="39" t="s">
        <v>20</v>
      </c>
      <c r="O12" s="41" t="s">
        <v>21</v>
      </c>
    </row>
    <row r="13" spans="2:18" x14ac:dyDescent="0.2">
      <c r="B13" s="49"/>
      <c r="C13" s="45"/>
      <c r="D13" s="45"/>
      <c r="E13" s="40"/>
      <c r="F13" s="40"/>
      <c r="G13" s="7" t="s">
        <v>22</v>
      </c>
      <c r="H13" s="7" t="s">
        <v>23</v>
      </c>
      <c r="I13" s="40"/>
      <c r="J13" s="40"/>
      <c r="K13" s="40"/>
      <c r="L13" s="40"/>
      <c r="M13" s="40"/>
      <c r="N13" s="40"/>
      <c r="O13" s="42"/>
      <c r="Q13" s="24">
        <v>27</v>
      </c>
      <c r="R13" s="24">
        <f>Q13/Q14</f>
        <v>0.84375</v>
      </c>
    </row>
    <row r="14" spans="2:18" s="11" customFormat="1" ht="14.25" x14ac:dyDescent="0.2">
      <c r="B14" s="26" t="s">
        <v>39</v>
      </c>
      <c r="C14" s="27" t="s">
        <v>21</v>
      </c>
      <c r="D14" s="27" t="s">
        <v>40</v>
      </c>
      <c r="E14" s="27" t="s">
        <v>38</v>
      </c>
      <c r="F14" s="27">
        <v>19</v>
      </c>
      <c r="G14" s="27">
        <v>19</v>
      </c>
      <c r="H14" s="27"/>
      <c r="I14" s="28"/>
      <c r="J14" s="27">
        <f>(F14-SUM(G14:H14))-L14</f>
        <v>0</v>
      </c>
      <c r="K14" s="28"/>
      <c r="L14" s="27">
        <v>0</v>
      </c>
      <c r="M14" s="28">
        <f t="shared" ref="M14:M23" si="0">L14/F14</f>
        <v>0</v>
      </c>
      <c r="N14" s="27">
        <v>0</v>
      </c>
      <c r="O14" s="29">
        <v>0</v>
      </c>
      <c r="Q14" s="25">
        <v>32</v>
      </c>
      <c r="R14" s="25"/>
    </row>
    <row r="15" spans="2:18" s="11" customFormat="1" ht="14.25" x14ac:dyDescent="0.2">
      <c r="B15" s="26" t="s">
        <v>39</v>
      </c>
      <c r="C15" s="27" t="s">
        <v>21</v>
      </c>
      <c r="D15" s="27" t="s">
        <v>41</v>
      </c>
      <c r="E15" s="27" t="s">
        <v>38</v>
      </c>
      <c r="F15" s="27">
        <v>23</v>
      </c>
      <c r="G15" s="27">
        <v>22</v>
      </c>
      <c r="H15" s="27"/>
      <c r="I15" s="28"/>
      <c r="J15" s="27">
        <f t="shared" ref="J15:J23" si="1">(F15-SUM(G15:H15))-L15</f>
        <v>1</v>
      </c>
      <c r="K15" s="28"/>
      <c r="L15" s="27">
        <v>0</v>
      </c>
      <c r="M15" s="28">
        <f t="shared" si="0"/>
        <v>0</v>
      </c>
      <c r="N15" s="27">
        <v>0</v>
      </c>
      <c r="O15" s="29">
        <v>0</v>
      </c>
    </row>
    <row r="16" spans="2:18" s="11" customFormat="1" ht="14.25" x14ac:dyDescent="0.2">
      <c r="B16" s="26" t="s">
        <v>49</v>
      </c>
      <c r="C16" s="27" t="s">
        <v>21</v>
      </c>
      <c r="D16" s="27" t="s">
        <v>51</v>
      </c>
      <c r="E16" s="27" t="s">
        <v>50</v>
      </c>
      <c r="F16" s="27">
        <v>22</v>
      </c>
      <c r="G16" s="27">
        <v>22</v>
      </c>
      <c r="H16" s="27"/>
      <c r="I16" s="28"/>
      <c r="J16" s="27">
        <f t="shared" ref="J16" si="2">(F16-SUM(G16:H16))-L16</f>
        <v>0</v>
      </c>
      <c r="K16" s="28"/>
      <c r="L16" s="27">
        <v>0</v>
      </c>
      <c r="M16" s="28">
        <f t="shared" ref="M16" si="3">L16/F16</f>
        <v>0</v>
      </c>
      <c r="N16" s="27">
        <v>0</v>
      </c>
      <c r="O16" s="29">
        <v>0</v>
      </c>
    </row>
    <row r="17" spans="2:15" s="11" customFormat="1" ht="14.25" x14ac:dyDescent="0.2">
      <c r="B17" s="26" t="s">
        <v>42</v>
      </c>
      <c r="C17" s="27" t="s">
        <v>21</v>
      </c>
      <c r="D17" s="27" t="s">
        <v>45</v>
      </c>
      <c r="E17" s="27" t="s">
        <v>48</v>
      </c>
      <c r="F17" s="27">
        <v>25</v>
      </c>
      <c r="G17" s="27">
        <v>25</v>
      </c>
      <c r="H17" s="27"/>
      <c r="I17" s="28"/>
      <c r="J17" s="27">
        <f t="shared" si="1"/>
        <v>0</v>
      </c>
      <c r="K17" s="28"/>
      <c r="L17" s="27">
        <v>0</v>
      </c>
      <c r="M17" s="28">
        <f t="shared" si="0"/>
        <v>0</v>
      </c>
      <c r="N17" s="27">
        <v>92</v>
      </c>
      <c r="O17" s="29">
        <f>(0.15*1)/0.25</f>
        <v>0.6</v>
      </c>
    </row>
    <row r="18" spans="2:15" s="11" customFormat="1" ht="28.5" x14ac:dyDescent="0.2">
      <c r="B18" s="26" t="s">
        <v>43</v>
      </c>
      <c r="C18" s="27" t="s">
        <v>21</v>
      </c>
      <c r="D18" s="27" t="s">
        <v>44</v>
      </c>
      <c r="E18" s="27" t="s">
        <v>48</v>
      </c>
      <c r="F18" s="27">
        <v>4</v>
      </c>
      <c r="G18" s="30">
        <v>4</v>
      </c>
      <c r="H18" s="27"/>
      <c r="I18" s="28"/>
      <c r="J18" s="27">
        <f>(F18-SUM(G18:H18))-L18</f>
        <v>0</v>
      </c>
      <c r="K18" s="28"/>
      <c r="L18" s="27">
        <v>0</v>
      </c>
      <c r="M18" s="28">
        <f t="shared" si="0"/>
        <v>0</v>
      </c>
      <c r="N18" s="27">
        <v>0</v>
      </c>
      <c r="O18" s="29">
        <v>0</v>
      </c>
    </row>
    <row r="19" spans="2:15" s="11" customFormat="1" x14ac:dyDescent="0.2">
      <c r="B19" s="8"/>
      <c r="C19" s="9"/>
      <c r="D19" s="9"/>
      <c r="E19" s="9"/>
      <c r="F19" s="9"/>
      <c r="G19" s="23"/>
      <c r="H19" s="9"/>
      <c r="I19" s="21"/>
      <c r="J19" s="22"/>
      <c r="K19" s="21"/>
      <c r="L19" s="22"/>
      <c r="M19" s="21"/>
      <c r="N19" s="9"/>
      <c r="O19" s="15"/>
    </row>
    <row r="20" spans="2:15" s="11" customFormat="1" x14ac:dyDescent="0.2">
      <c r="B20" s="8"/>
      <c r="C20" s="9"/>
      <c r="D20" s="9"/>
      <c r="E20" s="9"/>
      <c r="F20" s="9"/>
      <c r="G20" s="9"/>
      <c r="H20" s="9"/>
      <c r="I20" s="21"/>
      <c r="J20" s="23">
        <f t="shared" si="1"/>
        <v>0</v>
      </c>
      <c r="K20" s="21"/>
      <c r="L20" s="22"/>
      <c r="M20" s="21"/>
      <c r="N20" s="9"/>
      <c r="O20" s="15"/>
    </row>
    <row r="21" spans="2:15" s="11" customFormat="1" x14ac:dyDescent="0.2">
      <c r="B21" s="8"/>
      <c r="C21" s="9"/>
      <c r="D21" s="9"/>
      <c r="E21" s="9"/>
      <c r="F21" s="9"/>
      <c r="G21" s="9"/>
      <c r="H21" s="9"/>
      <c r="I21" s="21"/>
      <c r="J21" s="23">
        <f t="shared" si="1"/>
        <v>0</v>
      </c>
      <c r="K21" s="21"/>
      <c r="L21" s="22"/>
      <c r="M21" s="21"/>
      <c r="N21" s="9"/>
      <c r="O21" s="15"/>
    </row>
    <row r="22" spans="2:15" s="11" customFormat="1" ht="16.5" customHeight="1" x14ac:dyDescent="0.2">
      <c r="B22" s="8"/>
      <c r="C22" s="9"/>
      <c r="D22" s="9"/>
      <c r="E22" s="9"/>
      <c r="F22" s="9"/>
      <c r="G22" s="9"/>
      <c r="H22" s="9"/>
      <c r="I22" s="21"/>
      <c r="J22" s="23">
        <f t="shared" si="1"/>
        <v>0</v>
      </c>
      <c r="K22" s="21"/>
      <c r="L22" s="22"/>
      <c r="M22" s="21"/>
      <c r="N22" s="9"/>
      <c r="O22" s="15"/>
    </row>
    <row r="23" spans="2:15" ht="13.5" thickBot="1" x14ac:dyDescent="0.25">
      <c r="B23" s="16" t="s">
        <v>24</v>
      </c>
      <c r="C23" s="17" t="s">
        <v>25</v>
      </c>
      <c r="D23" s="17" t="s">
        <v>25</v>
      </c>
      <c r="E23" s="17" t="s">
        <v>25</v>
      </c>
      <c r="F23" s="17">
        <f>SUM(F14:F22)</f>
        <v>93</v>
      </c>
      <c r="G23" s="17">
        <f>SUM(G14:G22)</f>
        <v>92</v>
      </c>
      <c r="H23" s="17">
        <f>SUM(H14:H22)</f>
        <v>0</v>
      </c>
      <c r="I23" s="18"/>
      <c r="J23" s="17">
        <f t="shared" si="1"/>
        <v>1</v>
      </c>
      <c r="K23" s="18"/>
      <c r="L23" s="17">
        <f>SUM(L14:L22)</f>
        <v>0</v>
      </c>
      <c r="M23" s="18">
        <f t="shared" si="0"/>
        <v>0</v>
      </c>
      <c r="N23" s="17">
        <f>AVERAGE(N14:N22)</f>
        <v>18.399999999999999</v>
      </c>
      <c r="O23" s="19">
        <f>AVERAGE(O14:O22)</f>
        <v>0.12</v>
      </c>
    </row>
    <row r="25" spans="2:15" ht="120" customHeight="1" x14ac:dyDescent="0.2">
      <c r="B25" s="43" t="s">
        <v>26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</row>
    <row r="27" spans="2:15" x14ac:dyDescent="0.2">
      <c r="B27" s="12"/>
    </row>
    <row r="28" spans="2:15" x14ac:dyDescent="0.2">
      <c r="C28" s="50" t="s">
        <v>27</v>
      </c>
      <c r="D28" s="50"/>
      <c r="E28" s="50"/>
      <c r="H28" s="35" t="s">
        <v>28</v>
      </c>
      <c r="I28" s="35"/>
      <c r="J28" s="35"/>
      <c r="K28" s="35"/>
    </row>
    <row r="29" spans="2:15" ht="62.25" customHeight="1" x14ac:dyDescent="0.2">
      <c r="C29" s="51"/>
      <c r="D29" s="51"/>
      <c r="E29" s="51"/>
      <c r="H29" s="47"/>
      <c r="I29" s="47"/>
      <c r="J29" s="47"/>
      <c r="K29" s="47"/>
    </row>
    <row r="30" spans="2:15" hidden="1" x14ac:dyDescent="0.2">
      <c r="B30" s="52" t="e">
        <v>#REF!</v>
      </c>
      <c r="C30" s="52"/>
      <c r="D30" s="6"/>
      <c r="F30" s="52"/>
      <c r="G30" s="52"/>
      <c r="H30" s="52"/>
      <c r="I30" s="52"/>
    </row>
    <row r="31" spans="2:15" hidden="1" x14ac:dyDescent="0.2"/>
    <row r="32" spans="2:15" ht="45" customHeight="1" x14ac:dyDescent="0.2">
      <c r="C32" s="53" t="str">
        <f>C10</f>
        <v>L.C. GUILLERMO MORALES CADENA</v>
      </c>
      <c r="D32" s="53"/>
      <c r="E32" s="53"/>
      <c r="F32" s="13"/>
      <c r="G32" s="13"/>
      <c r="H32" s="53" t="s">
        <v>47</v>
      </c>
      <c r="I32" s="53"/>
      <c r="J32" s="53"/>
      <c r="K32" s="53"/>
    </row>
  </sheetData>
  <mergeCells count="31">
    <mergeCell ref="B30:C30"/>
    <mergeCell ref="F30:I30"/>
    <mergeCell ref="C32:E32"/>
    <mergeCell ref="H32:K32"/>
    <mergeCell ref="L12:L13"/>
    <mergeCell ref="M12:M13"/>
    <mergeCell ref="C28:E28"/>
    <mergeCell ref="H28:K28"/>
    <mergeCell ref="C29:E29"/>
    <mergeCell ref="H29:K29"/>
    <mergeCell ref="N12:N13"/>
    <mergeCell ref="O12:O13"/>
    <mergeCell ref="B25:O25"/>
    <mergeCell ref="D12:D13"/>
    <mergeCell ref="J8:L8"/>
    <mergeCell ref="M8:O8"/>
    <mergeCell ref="C8:D8"/>
    <mergeCell ref="C10:M10"/>
    <mergeCell ref="B12:B13"/>
    <mergeCell ref="C12:C13"/>
    <mergeCell ref="E12:E13"/>
    <mergeCell ref="F12:F13"/>
    <mergeCell ref="G12:H12"/>
    <mergeCell ref="I12:I13"/>
    <mergeCell ref="J12:J13"/>
    <mergeCell ref="K12:K13"/>
    <mergeCell ref="B3:O3"/>
    <mergeCell ref="B5:O5"/>
    <mergeCell ref="B6:E6"/>
    <mergeCell ref="F6:I6"/>
    <mergeCell ref="C1:O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7"/>
  <sheetViews>
    <sheetView topLeftCell="A25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6" x14ac:dyDescent="0.2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5" x14ac:dyDescent="0.25">
      <c r="A8" s="4" t="s">
        <v>3</v>
      </c>
      <c r="B8" s="47">
        <v>2</v>
      </c>
      <c r="C8" s="47"/>
      <c r="D8" s="14" t="s">
        <v>5</v>
      </c>
      <c r="E8" s="20">
        <f>'1'!F8</f>
        <v>5</v>
      </c>
      <c r="F8"/>
      <c r="G8" s="4" t="s">
        <v>6</v>
      </c>
      <c r="H8" s="20">
        <f>'1'!I8</f>
        <v>4</v>
      </c>
      <c r="I8" s="46" t="s">
        <v>7</v>
      </c>
      <c r="J8" s="46"/>
      <c r="K8" s="46"/>
      <c r="L8" s="47" t="str">
        <f>'1'!M8</f>
        <v>FEB - JUN 2024</v>
      </c>
      <c r="M8" s="47"/>
      <c r="N8" s="47"/>
    </row>
    <row r="9" spans="1:16" ht="15" x14ac:dyDescent="0.2">
      <c r="P9" s="32"/>
    </row>
    <row r="10" spans="1:16" ht="15" x14ac:dyDescent="0.2">
      <c r="A10" s="4" t="s">
        <v>8</v>
      </c>
      <c r="B10" s="47" t="str">
        <f>'1'!C10</f>
        <v>L.C. GUILLERMO MORALES CADENA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P10" s="32"/>
    </row>
    <row r="11" spans="1:16" ht="15.75" thickBot="1" x14ac:dyDescent="0.25">
      <c r="B11" s="6"/>
      <c r="C11" s="6"/>
      <c r="E11" s="6"/>
      <c r="F11" s="6"/>
      <c r="G11" s="6"/>
      <c r="H11" s="6"/>
      <c r="I11" s="6"/>
      <c r="J11" s="6"/>
      <c r="K11" s="6"/>
      <c r="P11" s="32"/>
    </row>
    <row r="12" spans="1:16" ht="15" x14ac:dyDescent="0.2">
      <c r="A12" s="48" t="s">
        <v>9</v>
      </c>
      <c r="B12" s="44" t="s">
        <v>10</v>
      </c>
      <c r="C12" s="44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1" t="s">
        <v>21</v>
      </c>
      <c r="P12" s="32"/>
    </row>
    <row r="13" spans="1:16" ht="15" x14ac:dyDescent="0.2">
      <c r="A13" s="49"/>
      <c r="B13" s="45"/>
      <c r="C13" s="45"/>
      <c r="D13" s="40"/>
      <c r="E13" s="40"/>
      <c r="F13" s="7" t="s">
        <v>22</v>
      </c>
      <c r="G13" s="7" t="s">
        <v>23</v>
      </c>
      <c r="H13" s="40"/>
      <c r="I13" s="40"/>
      <c r="J13" s="40"/>
      <c r="K13" s="40"/>
      <c r="L13" s="40"/>
      <c r="M13" s="40"/>
      <c r="N13" s="42"/>
      <c r="P13" s="32"/>
    </row>
    <row r="14" spans="1:16" s="11" customFormat="1" ht="15" x14ac:dyDescent="0.2">
      <c r="A14" s="9" t="str">
        <f>'1'!B14</f>
        <v>ADMINISTRACIÓN Y CONTABILIDAD</v>
      </c>
      <c r="B14" s="9" t="s">
        <v>21</v>
      </c>
      <c r="C14" s="9" t="str">
        <f>'1'!D14</f>
        <v>211A</v>
      </c>
      <c r="D14" s="9" t="str">
        <f>'1'!E14</f>
        <v>DIMEC</v>
      </c>
      <c r="E14" s="9">
        <f>'1'!F14</f>
        <v>19</v>
      </c>
      <c r="F14" s="9">
        <v>18</v>
      </c>
      <c r="G14" s="9"/>
      <c r="H14" s="10">
        <f t="shared" ref="H14" si="0">F14/E14</f>
        <v>0.94736842105263153</v>
      </c>
      <c r="I14" s="23">
        <f t="shared" ref="I14:I28" si="1">(E14-SUM(F14:G14))-K14</f>
        <v>0</v>
      </c>
      <c r="J14" s="31">
        <f t="shared" ref="J14:J28" si="2">I14/E14</f>
        <v>0</v>
      </c>
      <c r="K14" s="9">
        <v>1</v>
      </c>
      <c r="L14" s="10">
        <f t="shared" ref="L14:L28" si="3">K14/E14</f>
        <v>5.2631578947368418E-2</v>
      </c>
      <c r="M14" s="33">
        <f>(70+80+82+88+94+76+78+78+70+100+70+80+76+86+84+78+80+92)/18</f>
        <v>81.222222222222229</v>
      </c>
      <c r="N14" s="15">
        <f>8/19</f>
        <v>0.42105263157894735</v>
      </c>
      <c r="P14" s="32"/>
    </row>
    <row r="15" spans="1:16" s="11" customFormat="1" ht="15" x14ac:dyDescent="0.2">
      <c r="A15" s="9" t="str">
        <f>'1'!B15</f>
        <v>ADMINISTRACIÓN Y CONTABILIDAD</v>
      </c>
      <c r="B15" s="9" t="s">
        <v>21</v>
      </c>
      <c r="C15" s="9" t="str">
        <f>'1'!D15</f>
        <v>211B</v>
      </c>
      <c r="D15" s="9" t="str">
        <f>'1'!E15</f>
        <v>DIMEC</v>
      </c>
      <c r="E15" s="9">
        <f>'1'!F15+1</f>
        <v>24</v>
      </c>
      <c r="F15" s="9">
        <v>23</v>
      </c>
      <c r="G15" s="9"/>
      <c r="H15" s="10">
        <f t="shared" ref="H15" si="4">F15/E15</f>
        <v>0.95833333333333337</v>
      </c>
      <c r="I15" s="23">
        <f t="shared" ref="I15" si="5">(E15-SUM(F15:G15))-K15</f>
        <v>1</v>
      </c>
      <c r="J15" s="31">
        <f t="shared" ref="J15" si="6">I15/E15</f>
        <v>4.1666666666666664E-2</v>
      </c>
      <c r="K15" s="9">
        <v>0</v>
      </c>
      <c r="L15" s="10">
        <f t="shared" ref="L15" si="7">K15/E15</f>
        <v>0</v>
      </c>
      <c r="M15" s="33">
        <f>(78+80+75+70+96+70+70+70+70+84+70+70+90+100+80+70+70+88+78+70+88+84)/23</f>
        <v>74.826086956521735</v>
      </c>
      <c r="N15" s="15">
        <f>12/23</f>
        <v>0.52173913043478259</v>
      </c>
      <c r="P15" s="32"/>
    </row>
    <row r="16" spans="1:16" s="11" customFormat="1" ht="15" x14ac:dyDescent="0.2">
      <c r="A16" s="9" t="str">
        <f>'1'!B16</f>
        <v>CONTABILIDAD FINANCIERA</v>
      </c>
      <c r="B16" s="9" t="s">
        <v>21</v>
      </c>
      <c r="C16" s="9" t="str">
        <f>'1'!D16</f>
        <v>204B</v>
      </c>
      <c r="D16" s="9" t="str">
        <f>'1'!E16</f>
        <v>DIISIC</v>
      </c>
      <c r="E16" s="9">
        <f>'1'!F16</f>
        <v>22</v>
      </c>
      <c r="F16" s="9">
        <v>21</v>
      </c>
      <c r="G16" s="9"/>
      <c r="H16" s="10">
        <f t="shared" ref="H16:H18" si="8">F16/E16</f>
        <v>0.95454545454545459</v>
      </c>
      <c r="I16" s="23">
        <f t="shared" ref="I16:I18" si="9">(E16-SUM(F16:G16))-K16</f>
        <v>0</v>
      </c>
      <c r="J16" s="31">
        <f t="shared" ref="J16:J18" si="10">I16/E16</f>
        <v>0</v>
      </c>
      <c r="K16" s="9">
        <v>1</v>
      </c>
      <c r="L16" s="10">
        <f t="shared" ref="L16:L18" si="11">K16/E16</f>
        <v>4.5454545454545456E-2</v>
      </c>
      <c r="M16" s="33">
        <f>(82+80+75+70+74+76+70+70+96+88+75+84+75+70+75+70+80+86+75+78+92)/21</f>
        <v>78.142857142857139</v>
      </c>
      <c r="N16" s="15">
        <f>8/22</f>
        <v>0.36363636363636365</v>
      </c>
      <c r="P16" s="32"/>
    </row>
    <row r="17" spans="1:17" s="11" customFormat="1" ht="15" x14ac:dyDescent="0.2">
      <c r="A17" s="9" t="str">
        <f>'1'!B17</f>
        <v>DESARROLLO SUSTENTABLE</v>
      </c>
      <c r="B17" s="9" t="s">
        <v>31</v>
      </c>
      <c r="C17" s="9" t="str">
        <f>'1'!D17</f>
        <v>405A</v>
      </c>
      <c r="D17" s="9" t="str">
        <f>'1'!E17</f>
        <v>DILAD</v>
      </c>
      <c r="E17" s="9">
        <f>'1'!F17</f>
        <v>25</v>
      </c>
      <c r="F17" s="9">
        <v>25</v>
      </c>
      <c r="G17" s="9"/>
      <c r="H17" s="10">
        <f t="shared" si="8"/>
        <v>1</v>
      </c>
      <c r="I17" s="23">
        <f t="shared" si="9"/>
        <v>0</v>
      </c>
      <c r="J17" s="31">
        <f t="shared" si="10"/>
        <v>0</v>
      </c>
      <c r="K17" s="9">
        <v>0</v>
      </c>
      <c r="L17" s="10">
        <f t="shared" si="11"/>
        <v>0</v>
      </c>
      <c r="M17" s="33">
        <f>(88+98+98+90+96+98+96+98+96+100+90+84+90+88+94+96+92+98+98+78+88+94+100+96+100)/25</f>
        <v>93.76</v>
      </c>
      <c r="N17" s="15">
        <f>15/25</f>
        <v>0.6</v>
      </c>
      <c r="P17" s="32"/>
    </row>
    <row r="18" spans="1:17" s="11" customFormat="1" ht="25.5" x14ac:dyDescent="0.2">
      <c r="A18" s="9" t="str">
        <f>'1'!B18</f>
        <v>GESTION FINANCIERA PARA PROYECTOS DE INNOVACIÓN</v>
      </c>
      <c r="B18" s="9" t="s">
        <v>31</v>
      </c>
      <c r="C18" s="9" t="str">
        <f>'1'!D18</f>
        <v>705A</v>
      </c>
      <c r="D18" s="9" t="str">
        <f>'1'!E18</f>
        <v>DILAD</v>
      </c>
      <c r="E18" s="9">
        <f>'1'!F18</f>
        <v>4</v>
      </c>
      <c r="F18" s="9">
        <v>4</v>
      </c>
      <c r="G18" s="9"/>
      <c r="H18" s="10">
        <f t="shared" si="8"/>
        <v>1</v>
      </c>
      <c r="I18" s="23">
        <f t="shared" si="9"/>
        <v>0</v>
      </c>
      <c r="J18" s="31">
        <f t="shared" si="10"/>
        <v>0</v>
      </c>
      <c r="K18" s="9">
        <v>0</v>
      </c>
      <c r="L18" s="10">
        <f t="shared" si="11"/>
        <v>0</v>
      </c>
      <c r="M18" s="33">
        <f>(95+90+90+95)/4</f>
        <v>92.5</v>
      </c>
      <c r="N18" s="15">
        <f>2/4</f>
        <v>0.5</v>
      </c>
      <c r="P18" s="32"/>
    </row>
    <row r="19" spans="1:17" s="11" customFormat="1" ht="15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P19" s="32"/>
    </row>
    <row r="20" spans="1:17" s="11" customFormat="1" ht="15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32"/>
    </row>
    <row r="21" spans="1:17" s="11" customFormat="1" ht="15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P21" s="32"/>
    </row>
    <row r="22" spans="1:17" s="11" customFormat="1" ht="15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P22" s="32"/>
    </row>
    <row r="23" spans="1:17" s="11" customFormat="1" ht="15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P23" s="32"/>
    </row>
    <row r="24" spans="1:17" s="11" customFormat="1" ht="15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  <c r="P24" s="32"/>
    </row>
    <row r="25" spans="1:17" s="11" customFormat="1" ht="15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P25" s="32"/>
    </row>
    <row r="26" spans="1:17" s="11" customFormat="1" ht="15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  <c r="P26" s="32"/>
    </row>
    <row r="27" spans="1:17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  <c r="P27" s="32"/>
      <c r="Q27" s="1"/>
    </row>
    <row r="28" spans="1:17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91</v>
      </c>
      <c r="G28" s="17">
        <f>SUM(G14:G27)</f>
        <v>0</v>
      </c>
      <c r="H28" s="18">
        <f>SUM(F28:G28)/E28</f>
        <v>0.96808510638297873</v>
      </c>
      <c r="I28" s="17">
        <f t="shared" si="1"/>
        <v>1</v>
      </c>
      <c r="J28" s="18">
        <f t="shared" si="2"/>
        <v>1.0638297872340425E-2</v>
      </c>
      <c r="K28" s="17">
        <f>SUM(K14:K27)</f>
        <v>2</v>
      </c>
      <c r="L28" s="18">
        <f t="shared" si="3"/>
        <v>2.1276595744680851E-2</v>
      </c>
      <c r="M28" s="17">
        <f>AVERAGE(M14:M27)</f>
        <v>84.090233264320233</v>
      </c>
      <c r="N28" s="19">
        <f>AVERAGE(N14:N27)</f>
        <v>0.48128562513001871</v>
      </c>
    </row>
    <row r="30" spans="1:17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7" x14ac:dyDescent="0.2">
      <c r="A32" s="12"/>
    </row>
    <row r="33" spans="1:10" x14ac:dyDescent="0.2">
      <c r="B33" s="50" t="s">
        <v>27</v>
      </c>
      <c r="C33" s="50"/>
      <c r="D33" s="50"/>
      <c r="G33" s="35" t="s">
        <v>28</v>
      </c>
      <c r="H33" s="35"/>
      <c r="I33" s="35"/>
      <c r="J33" s="35"/>
    </row>
    <row r="34" spans="1:10" ht="62.25" customHeight="1" x14ac:dyDescent="0.2">
      <c r="B34" s="51"/>
      <c r="C34" s="51"/>
      <c r="D34" s="51"/>
      <c r="G34" s="47"/>
      <c r="H34" s="47"/>
      <c r="I34" s="47"/>
      <c r="J34" s="47"/>
    </row>
    <row r="35" spans="1:10" hidden="1" x14ac:dyDescent="0.2">
      <c r="A35" s="52" t="e">
        <v>#REF!</v>
      </c>
      <c r="B35" s="52"/>
      <c r="C35" s="6"/>
      <c r="E35" s="52"/>
      <c r="F35" s="52"/>
      <c r="G35" s="52"/>
      <c r="H35" s="52"/>
    </row>
    <row r="36" spans="1:10" hidden="1" x14ac:dyDescent="0.2"/>
    <row r="37" spans="1:10" ht="45" customHeight="1" x14ac:dyDescent="0.2">
      <c r="B37" s="53" t="str">
        <f>B10</f>
        <v>L.C. GUILLERMO MORALES CADENA</v>
      </c>
      <c r="C37" s="53"/>
      <c r="D37" s="53"/>
      <c r="E37" s="13"/>
      <c r="F37" s="13"/>
      <c r="G37" s="53" t="s">
        <v>47</v>
      </c>
      <c r="H37" s="53"/>
      <c r="I37" s="53"/>
      <c r="J37" s="5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3"/>
  <sheetViews>
    <sheetView topLeftCell="A12" zoomScale="115" zoomScaleNormal="11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6" x14ac:dyDescent="0.2">
      <c r="A6" s="36" t="s">
        <v>2</v>
      </c>
      <c r="B6" s="36"/>
      <c r="C6" s="36"/>
      <c r="D6" s="36"/>
      <c r="E6" s="37" t="s">
        <v>33</v>
      </c>
      <c r="F6" s="37"/>
      <c r="G6" s="37"/>
      <c r="H6" s="37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5" x14ac:dyDescent="0.25">
      <c r="A8" s="4" t="s">
        <v>3</v>
      </c>
      <c r="B8" s="47">
        <v>3</v>
      </c>
      <c r="C8" s="47"/>
      <c r="D8" s="14" t="s">
        <v>5</v>
      </c>
      <c r="E8" s="20">
        <f>'1'!F8</f>
        <v>5</v>
      </c>
      <c r="F8"/>
      <c r="G8" s="4" t="s">
        <v>6</v>
      </c>
      <c r="H8" s="20">
        <f>'1'!I8</f>
        <v>4</v>
      </c>
      <c r="I8" s="46" t="s">
        <v>7</v>
      </c>
      <c r="J8" s="46"/>
      <c r="K8" s="46"/>
      <c r="L8" s="47" t="str">
        <f>'1'!M8</f>
        <v>FEB - JUN 2024</v>
      </c>
      <c r="M8" s="47"/>
      <c r="N8" s="47"/>
    </row>
    <row r="10" spans="1:16" x14ac:dyDescent="0.2">
      <c r="A10" s="4" t="s">
        <v>8</v>
      </c>
      <c r="B10" s="47" t="str">
        <f>'1'!C10</f>
        <v>L.C. GUILLERMO MORALES CADENA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48" t="s">
        <v>9</v>
      </c>
      <c r="B12" s="44" t="s">
        <v>10</v>
      </c>
      <c r="C12" s="44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1" t="s">
        <v>21</v>
      </c>
      <c r="P12" s="11"/>
    </row>
    <row r="13" spans="1:16" x14ac:dyDescent="0.2">
      <c r="A13" s="49"/>
      <c r="B13" s="45"/>
      <c r="C13" s="45"/>
      <c r="D13" s="40"/>
      <c r="E13" s="40"/>
      <c r="F13" s="7" t="s">
        <v>22</v>
      </c>
      <c r="G13" s="7" t="s">
        <v>23</v>
      </c>
      <c r="H13" s="40"/>
      <c r="I13" s="40"/>
      <c r="J13" s="40"/>
      <c r="K13" s="40"/>
      <c r="L13" s="40"/>
      <c r="M13" s="40"/>
      <c r="N13" s="42"/>
      <c r="P13" s="11"/>
    </row>
    <row r="14" spans="1:16" s="11" customFormat="1" x14ac:dyDescent="0.2">
      <c r="A14" s="9" t="str">
        <f>'1'!B14</f>
        <v>ADMINISTRACIÓN Y CONTABILIDAD</v>
      </c>
      <c r="B14" s="9" t="s">
        <v>31</v>
      </c>
      <c r="C14" s="9" t="str">
        <f>'1'!D14</f>
        <v>211A</v>
      </c>
      <c r="D14" s="9" t="str">
        <f>'1'!E14</f>
        <v>DIMEC</v>
      </c>
      <c r="E14" s="9">
        <f>'2'!E14</f>
        <v>19</v>
      </c>
      <c r="F14" s="9">
        <v>15</v>
      </c>
      <c r="G14" s="9"/>
      <c r="H14" s="31">
        <f t="shared" ref="H14:H18" si="0">F14/E14</f>
        <v>0.78947368421052633</v>
      </c>
      <c r="I14" s="22">
        <f t="shared" ref="I14:I24" si="1">(E14-SUM(F14:G14))-K14</f>
        <v>3</v>
      </c>
      <c r="J14" s="31">
        <f t="shared" ref="J14:J24" si="2">I14/E14</f>
        <v>0.15789473684210525</v>
      </c>
      <c r="K14" s="9">
        <v>1</v>
      </c>
      <c r="L14" s="10">
        <f t="shared" ref="L14:L24" si="3">K14/E14</f>
        <v>5.2631578947368418E-2</v>
      </c>
      <c r="M14" s="33">
        <f>(0+86+96+30+96+36+89+98+94+76+96+26+81+98+94+92+91+94+96)/19</f>
        <v>77.315789473684205</v>
      </c>
      <c r="N14" s="15">
        <f>14/19</f>
        <v>0.73684210526315785</v>
      </c>
    </row>
    <row r="15" spans="1:16" s="11" customFormat="1" x14ac:dyDescent="0.2">
      <c r="A15" s="9" t="str">
        <f>'1'!B15</f>
        <v>ADMINISTRACIÓN Y CONTABILIDAD</v>
      </c>
      <c r="B15" s="9" t="s">
        <v>31</v>
      </c>
      <c r="C15" s="9" t="str">
        <f>'1'!D15</f>
        <v>211B</v>
      </c>
      <c r="D15" s="9" t="str">
        <f>'1'!E15</f>
        <v>DIMEC</v>
      </c>
      <c r="E15" s="9">
        <f>'2'!E15</f>
        <v>24</v>
      </c>
      <c r="F15" s="9">
        <v>18</v>
      </c>
      <c r="G15" s="9"/>
      <c r="H15" s="31">
        <f t="shared" si="0"/>
        <v>0.75</v>
      </c>
      <c r="I15" s="22">
        <f t="shared" si="1"/>
        <v>6</v>
      </c>
      <c r="J15" s="31">
        <f t="shared" si="2"/>
        <v>0.25</v>
      </c>
      <c r="K15" s="9">
        <v>0</v>
      </c>
      <c r="L15" s="10">
        <f t="shared" si="3"/>
        <v>0</v>
      </c>
      <c r="M15" s="33">
        <f>(56+96+90+74+96+0+96+71+53+81+50+83+91+92+73+36+100+90+81+81+70+87+77)/23</f>
        <v>74.956521739130437</v>
      </c>
      <c r="N15" s="15">
        <f>14/23</f>
        <v>0.60869565217391308</v>
      </c>
    </row>
    <row r="16" spans="1:16" s="11" customFormat="1" x14ac:dyDescent="0.2">
      <c r="A16" s="9" t="str">
        <f>'1'!B16</f>
        <v>CONTABILIDAD FINANCIERA</v>
      </c>
      <c r="B16" s="9" t="s">
        <v>31</v>
      </c>
      <c r="C16" s="9" t="str">
        <f>'1'!D16</f>
        <v>204B</v>
      </c>
      <c r="D16" s="9" t="str">
        <f>'1'!E16</f>
        <v>DIISIC</v>
      </c>
      <c r="E16" s="9">
        <f>'2'!E16</f>
        <v>22</v>
      </c>
      <c r="F16" s="9">
        <v>16</v>
      </c>
      <c r="G16" s="9"/>
      <c r="H16" s="31">
        <f t="shared" ref="H16" si="4">F16/E16</f>
        <v>0.72727272727272729</v>
      </c>
      <c r="I16" s="22">
        <f t="shared" si="1"/>
        <v>5</v>
      </c>
      <c r="J16" s="31">
        <f t="shared" ref="J16" si="5">I16/E16</f>
        <v>0.22727272727272727</v>
      </c>
      <c r="K16" s="9">
        <v>1</v>
      </c>
      <c r="L16" s="10">
        <f t="shared" ref="L16" si="6">K16/E16</f>
        <v>4.5454545454545456E-2</v>
      </c>
      <c r="M16" s="33">
        <f>(80+83+80+0+80+90+0+77+97+82+84+90+80+0+77+37+90+80+85+57+76)/21</f>
        <v>67.857142857142861</v>
      </c>
      <c r="N16" s="15">
        <f>16/21</f>
        <v>0.76190476190476186</v>
      </c>
    </row>
    <row r="17" spans="1:14" s="11" customFormat="1" x14ac:dyDescent="0.2">
      <c r="A17" s="9" t="str">
        <f>'1'!B17</f>
        <v>DESARROLLO SUSTENTABLE</v>
      </c>
      <c r="B17" s="9" t="s">
        <v>53</v>
      </c>
      <c r="C17" s="9" t="str">
        <f>'1'!D17</f>
        <v>405A</v>
      </c>
      <c r="D17" s="9" t="str">
        <f>'1'!E17</f>
        <v>DILAD</v>
      </c>
      <c r="E17" s="9">
        <f>'2'!E17</f>
        <v>25</v>
      </c>
      <c r="F17" s="9">
        <f>'2'!F17</f>
        <v>25</v>
      </c>
      <c r="G17" s="9"/>
      <c r="H17" s="31">
        <f t="shared" si="0"/>
        <v>1</v>
      </c>
      <c r="I17" s="22">
        <f t="shared" si="1"/>
        <v>0</v>
      </c>
      <c r="J17" s="31">
        <f t="shared" si="2"/>
        <v>0</v>
      </c>
      <c r="K17" s="9">
        <v>0</v>
      </c>
      <c r="L17" s="10">
        <f t="shared" si="3"/>
        <v>0</v>
      </c>
      <c r="M17" s="33">
        <f>(94+94+90+88+70+74+80+100+94+70+92+94+82+90+78+74+76+70+92+94+96+82+100+92+98)/25</f>
        <v>86.56</v>
      </c>
      <c r="N17" s="15">
        <f>15/25</f>
        <v>0.6</v>
      </c>
    </row>
    <row r="18" spans="1:14" s="11" customFormat="1" ht="25.5" x14ac:dyDescent="0.2">
      <c r="A18" s="9" t="str">
        <f>'1'!B18</f>
        <v>GESTION FINANCIERA PARA PROYECTOS DE INNOVACIÓN</v>
      </c>
      <c r="B18" s="9" t="s">
        <v>53</v>
      </c>
      <c r="C18" s="9" t="str">
        <f>'1'!D18</f>
        <v>705A</v>
      </c>
      <c r="D18" s="9" t="str">
        <f>'1'!E18</f>
        <v>DILAD</v>
      </c>
      <c r="E18" s="9">
        <f>'2'!E18</f>
        <v>4</v>
      </c>
      <c r="F18" s="9">
        <f>'2'!F18</f>
        <v>4</v>
      </c>
      <c r="G18" s="9"/>
      <c r="H18" s="31">
        <f t="shared" si="0"/>
        <v>1</v>
      </c>
      <c r="I18" s="22">
        <f t="shared" si="1"/>
        <v>0</v>
      </c>
      <c r="J18" s="31">
        <f t="shared" si="2"/>
        <v>0</v>
      </c>
      <c r="K18" s="9">
        <v>0</v>
      </c>
      <c r="L18" s="10">
        <f t="shared" si="3"/>
        <v>0</v>
      </c>
      <c r="M18" s="33">
        <f>(94+80+98+90)/4</f>
        <v>90.5</v>
      </c>
      <c r="N18" s="15">
        <f>3/4</f>
        <v>0.75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6.5" customHeigh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ht="13.5" thickBot="1" x14ac:dyDescent="0.25">
      <c r="A24" s="16" t="s">
        <v>24</v>
      </c>
      <c r="B24" s="17" t="s">
        <v>25</v>
      </c>
      <c r="C24" s="17" t="s">
        <v>25</v>
      </c>
      <c r="D24" s="17" t="s">
        <v>25</v>
      </c>
      <c r="E24" s="17">
        <f>SUM(E14:E23)</f>
        <v>94</v>
      </c>
      <c r="F24" s="17">
        <f>SUM(F14:F23)</f>
        <v>78</v>
      </c>
      <c r="G24" s="17">
        <f>SUM(G14:G23)</f>
        <v>0</v>
      </c>
      <c r="H24" s="18">
        <f>SUM(F24:G24)/E24</f>
        <v>0.82978723404255317</v>
      </c>
      <c r="I24" s="17">
        <f t="shared" si="1"/>
        <v>14</v>
      </c>
      <c r="J24" s="18">
        <f t="shared" si="2"/>
        <v>0.14893617021276595</v>
      </c>
      <c r="K24" s="17">
        <f>SUM(K14:K23)</f>
        <v>2</v>
      </c>
      <c r="L24" s="18">
        <f t="shared" si="3"/>
        <v>2.1276595744680851E-2</v>
      </c>
      <c r="M24" s="34">
        <f>AVERAGE(M14:M23)</f>
        <v>79.437890813991501</v>
      </c>
      <c r="N24" s="19">
        <f>AVERAGE(N14:N23)</f>
        <v>0.69148850386836658</v>
      </c>
    </row>
    <row r="26" spans="1:14" ht="120" customHeight="1" x14ac:dyDescent="0.2">
      <c r="A26" s="43" t="s">
        <v>52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</row>
    <row r="28" spans="1:14" x14ac:dyDescent="0.2">
      <c r="A28" s="12"/>
    </row>
    <row r="29" spans="1:14" x14ac:dyDescent="0.2">
      <c r="B29" s="50" t="s">
        <v>27</v>
      </c>
      <c r="C29" s="50"/>
      <c r="D29" s="50"/>
      <c r="G29" s="35" t="s">
        <v>28</v>
      </c>
      <c r="H29" s="35"/>
      <c r="I29" s="35"/>
      <c r="J29" s="35"/>
    </row>
    <row r="30" spans="1:14" ht="62.25" customHeight="1" x14ac:dyDescent="0.2">
      <c r="B30" s="51"/>
      <c r="C30" s="51"/>
      <c r="D30" s="51"/>
      <c r="G30" s="47"/>
      <c r="H30" s="47"/>
      <c r="I30" s="47"/>
      <c r="J30" s="47"/>
    </row>
    <row r="31" spans="1:14" hidden="1" x14ac:dyDescent="0.2">
      <c r="A31" s="52" t="e">
        <v>#REF!</v>
      </c>
      <c r="B31" s="52"/>
      <c r="C31" s="6"/>
      <c r="E31" s="52"/>
      <c r="F31" s="52"/>
      <c r="G31" s="52"/>
      <c r="H31" s="52"/>
    </row>
    <row r="32" spans="1:14" hidden="1" x14ac:dyDescent="0.2"/>
    <row r="33" spans="2:10" ht="45" customHeight="1" x14ac:dyDescent="0.2">
      <c r="B33" s="53" t="str">
        <f>B10</f>
        <v>L.C. GUILLERMO MORALES CADENA</v>
      </c>
      <c r="C33" s="53"/>
      <c r="D33" s="53"/>
      <c r="E33" s="13"/>
      <c r="F33" s="13"/>
      <c r="G33" s="53" t="str">
        <f>'2'!G37:J37</f>
        <v>L.A.E. RENATA RAMOS MORENO</v>
      </c>
      <c r="H33" s="53"/>
      <c r="I33" s="53"/>
      <c r="J33" s="53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rintOptions horizontalCentered="1"/>
  <pageMargins left="0.70866141732283472" right="0.70866141732283472" top="0.74803149606299213" bottom="1.0629921259842521" header="0.31496062992125984" footer="0.31496062992125984"/>
  <pageSetup scale="75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8"/>
  <sheetViews>
    <sheetView tabSelected="1" zoomScaleNormal="100" zoomScaleSheetLayoutView="100" workbookViewId="0"/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36" t="s">
        <v>2</v>
      </c>
      <c r="B6" s="36"/>
      <c r="C6" s="36"/>
      <c r="D6" s="36"/>
      <c r="E6" s="37" t="s">
        <v>33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7">
        <v>4</v>
      </c>
      <c r="C8" s="47"/>
      <c r="D8" s="14" t="s">
        <v>5</v>
      </c>
      <c r="E8" s="20">
        <f>'1'!F8</f>
        <v>5</v>
      </c>
      <c r="F8"/>
      <c r="G8" s="4" t="s">
        <v>6</v>
      </c>
      <c r="H8" s="20">
        <f>'1'!I8</f>
        <v>4</v>
      </c>
      <c r="I8" s="46" t="s">
        <v>7</v>
      </c>
      <c r="J8" s="46"/>
      <c r="K8" s="46"/>
      <c r="L8" s="47" t="str">
        <f>'1'!M8</f>
        <v>FEB - JUN 2024</v>
      </c>
      <c r="M8" s="47"/>
      <c r="N8" s="47"/>
    </row>
    <row r="10" spans="1:14" x14ac:dyDescent="0.2">
      <c r="A10" s="4" t="s">
        <v>8</v>
      </c>
      <c r="B10" s="47" t="str">
        <f>'1'!C10</f>
        <v>L.C. GUILLERMO MORALES CADENA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8" t="s">
        <v>9</v>
      </c>
      <c r="B12" s="44" t="s">
        <v>10</v>
      </c>
      <c r="C12" s="44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1" t="s">
        <v>21</v>
      </c>
    </row>
    <row r="13" spans="1:14" x14ac:dyDescent="0.2">
      <c r="A13" s="49"/>
      <c r="B13" s="45"/>
      <c r="C13" s="45"/>
      <c r="D13" s="40"/>
      <c r="E13" s="40"/>
      <c r="F13" s="7" t="s">
        <v>22</v>
      </c>
      <c r="G13" s="7" t="s">
        <v>23</v>
      </c>
      <c r="H13" s="40"/>
      <c r="I13" s="40"/>
      <c r="J13" s="40"/>
      <c r="K13" s="40"/>
      <c r="L13" s="40"/>
      <c r="M13" s="40"/>
      <c r="N13" s="42"/>
    </row>
    <row r="14" spans="1:14" s="11" customFormat="1" x14ac:dyDescent="0.2">
      <c r="A14" s="9" t="str">
        <f>'1'!B14</f>
        <v>ADMINISTRACIÓN Y CONTABILIDAD</v>
      </c>
      <c r="B14" s="9" t="s">
        <v>55</v>
      </c>
      <c r="C14" s="9" t="str">
        <f>'1'!D14</f>
        <v>211A</v>
      </c>
      <c r="D14" s="9" t="str">
        <f>'1'!E14</f>
        <v>DIMEC</v>
      </c>
      <c r="E14" s="9">
        <f>'1'!F14</f>
        <v>19</v>
      </c>
      <c r="F14" s="9">
        <v>19</v>
      </c>
      <c r="G14" s="9"/>
      <c r="H14" s="31">
        <f t="shared" ref="H14:H18" si="0">F14/E14</f>
        <v>1</v>
      </c>
      <c r="I14" s="9">
        <f t="shared" ref="I14:I29" si="1">(E14-SUM(F14:G14))-K14</f>
        <v>0</v>
      </c>
      <c r="J14" s="31">
        <f t="shared" ref="J14:J29" si="2">I14/E14</f>
        <v>0</v>
      </c>
      <c r="K14" s="9"/>
      <c r="L14" s="10">
        <f t="shared" ref="L14:L29" si="3">K14/E14</f>
        <v>0</v>
      </c>
      <c r="M14" s="33">
        <f>(70+80+100+70+100+70+70+100+100+100+100+70+100+70+100+80+100+100+100)/19</f>
        <v>88.421052631578945</v>
      </c>
      <c r="N14" s="15">
        <f>11/19</f>
        <v>0.57894736842105265</v>
      </c>
    </row>
    <row r="15" spans="1:14" s="11" customFormat="1" x14ac:dyDescent="0.2">
      <c r="A15" s="9" t="str">
        <f>'1'!B15</f>
        <v>ADMINISTRACIÓN Y CONTABILIDAD</v>
      </c>
      <c r="B15" s="9" t="s">
        <v>55</v>
      </c>
      <c r="C15" s="9" t="str">
        <f>'1'!D15</f>
        <v>211B</v>
      </c>
      <c r="D15" s="9" t="str">
        <f>'1'!E15</f>
        <v>DIMEC</v>
      </c>
      <c r="E15" s="9">
        <f>'1'!F15</f>
        <v>23</v>
      </c>
      <c r="F15" s="9">
        <v>20</v>
      </c>
      <c r="G15" s="9"/>
      <c r="H15" s="31">
        <f t="shared" si="0"/>
        <v>0.86956521739130432</v>
      </c>
      <c r="I15" s="9">
        <f t="shared" si="1"/>
        <v>3</v>
      </c>
      <c r="J15" s="31">
        <f t="shared" si="2"/>
        <v>0.13043478260869565</v>
      </c>
      <c r="K15" s="9"/>
      <c r="L15" s="10">
        <f t="shared" si="3"/>
        <v>0</v>
      </c>
      <c r="M15" s="33">
        <f>(70+100+90+90+95+0+90+90+90+100+70+80+100+95+90+0+95+100+95+95+90+90+100)/23</f>
        <v>83.260869565217391</v>
      </c>
      <c r="N15" s="15">
        <f>18/23</f>
        <v>0.78260869565217395</v>
      </c>
    </row>
    <row r="16" spans="1:14" s="11" customFormat="1" x14ac:dyDescent="0.2">
      <c r="A16" s="9" t="str">
        <f>'1'!B16</f>
        <v>CONTABILIDAD FINANCIERA</v>
      </c>
      <c r="B16" s="9" t="s">
        <v>56</v>
      </c>
      <c r="C16" s="9" t="str">
        <f>'1'!D16</f>
        <v>204B</v>
      </c>
      <c r="D16" s="9" t="str">
        <f>'1'!E16</f>
        <v>DIISIC</v>
      </c>
      <c r="E16" s="9">
        <f>'1'!F16</f>
        <v>22</v>
      </c>
      <c r="F16" s="9">
        <v>17</v>
      </c>
      <c r="G16" s="9"/>
      <c r="H16" s="31">
        <f t="shared" ref="H16" si="4">F16/E16</f>
        <v>0.77272727272727271</v>
      </c>
      <c r="I16" s="9">
        <f t="shared" si="1"/>
        <v>4</v>
      </c>
      <c r="J16" s="31">
        <f t="shared" ref="J16" si="5">I16/E16</f>
        <v>0.18181818181818182</v>
      </c>
      <c r="K16" s="9">
        <v>1</v>
      </c>
      <c r="L16" s="10">
        <f t="shared" ref="L16" si="6">K16/E16</f>
        <v>4.5454545454545456E-2</v>
      </c>
      <c r="M16" s="33">
        <f>(90+100+90+0+95+0+0+95+100+85+90+100+90+85+85+0+70+95+90+90+80+90)/22</f>
        <v>73.63636363636364</v>
      </c>
      <c r="N16" s="15">
        <f>17/22</f>
        <v>0.77272727272727271</v>
      </c>
    </row>
    <row r="17" spans="1:16" s="11" customFormat="1" x14ac:dyDescent="0.2">
      <c r="A17" s="9" t="str">
        <f>'1'!B17</f>
        <v>DESARROLLO SUSTENTABLE</v>
      </c>
      <c r="B17" s="9" t="s">
        <v>56</v>
      </c>
      <c r="C17" s="9" t="str">
        <f>'1'!D17</f>
        <v>405A</v>
      </c>
      <c r="D17" s="9" t="str">
        <f>'1'!E17</f>
        <v>DILAD</v>
      </c>
      <c r="E17" s="9">
        <f>'1'!F17</f>
        <v>25</v>
      </c>
      <c r="F17" s="9">
        <v>25</v>
      </c>
      <c r="G17" s="9"/>
      <c r="H17" s="31">
        <f t="shared" si="0"/>
        <v>1</v>
      </c>
      <c r="I17" s="9">
        <f t="shared" si="1"/>
        <v>0</v>
      </c>
      <c r="J17" s="31">
        <f t="shared" si="2"/>
        <v>0</v>
      </c>
      <c r="K17" s="9"/>
      <c r="L17" s="10">
        <f t="shared" si="3"/>
        <v>0</v>
      </c>
      <c r="M17" s="33">
        <f>(93+100+90+90+92+90+100+90+90+85+90+90+90+90+90+90+100+100+100+100+90+90+90+90+90)/25</f>
        <v>92.4</v>
      </c>
      <c r="N17" s="15">
        <f>8/25</f>
        <v>0.32</v>
      </c>
    </row>
    <row r="18" spans="1:16" s="11" customFormat="1" ht="25.5" x14ac:dyDescent="0.2">
      <c r="A18" s="9" t="str">
        <f>'1'!B18</f>
        <v>GESTION FINANCIERA PARA PROYECTOS DE INNOVACIÓN</v>
      </c>
      <c r="B18" s="9" t="s">
        <v>55</v>
      </c>
      <c r="C18" s="9" t="str">
        <f>'1'!D18</f>
        <v>705A</v>
      </c>
      <c r="D18" s="9" t="str">
        <f>'1'!E18</f>
        <v>DILAD</v>
      </c>
      <c r="E18" s="9">
        <f>'1'!F18</f>
        <v>4</v>
      </c>
      <c r="F18" s="9">
        <v>4</v>
      </c>
      <c r="G18" s="9"/>
      <c r="H18" s="31">
        <f t="shared" si="0"/>
        <v>1</v>
      </c>
      <c r="I18" s="9">
        <f t="shared" si="1"/>
        <v>0</v>
      </c>
      <c r="J18" s="31">
        <f t="shared" si="2"/>
        <v>0</v>
      </c>
      <c r="K18" s="9"/>
      <c r="L18" s="10">
        <f t="shared" si="3"/>
        <v>0</v>
      </c>
      <c r="M18" s="33">
        <f>(95+90+95+95)/4</f>
        <v>93.75</v>
      </c>
      <c r="N18" s="15">
        <f>3/4</f>
        <v>0.75</v>
      </c>
    </row>
    <row r="19" spans="1:16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6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  <c r="P28" s="11">
        <v>90</v>
      </c>
    </row>
    <row r="29" spans="1:16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93</v>
      </c>
      <c r="F29" s="17">
        <f>SUM(F14:F28)</f>
        <v>85</v>
      </c>
      <c r="G29" s="17">
        <f>SUM(G14:G28)</f>
        <v>0</v>
      </c>
      <c r="H29" s="18">
        <f>SUM(F29:G29)/E29</f>
        <v>0.91397849462365588</v>
      </c>
      <c r="I29" s="17">
        <f t="shared" si="1"/>
        <v>7</v>
      </c>
      <c r="J29" s="18">
        <f t="shared" si="2"/>
        <v>7.5268817204301078E-2</v>
      </c>
      <c r="K29" s="17">
        <f>SUM(K14:K28)</f>
        <v>1</v>
      </c>
      <c r="L29" s="18">
        <f t="shared" si="3"/>
        <v>1.0752688172043012E-2</v>
      </c>
      <c r="M29" s="34">
        <f>AVERAGE(M14:M28)</f>
        <v>86.293657166631988</v>
      </c>
      <c r="N29" s="19">
        <f>AVERAGE(N14:N28)</f>
        <v>0.64085666736009983</v>
      </c>
    </row>
    <row r="31" spans="1:16" ht="120" customHeight="1" x14ac:dyDescent="0.2">
      <c r="A31" s="43" t="s">
        <v>54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3" spans="1:10" x14ac:dyDescent="0.2">
      <c r="A33" s="12"/>
    </row>
    <row r="34" spans="1:10" x14ac:dyDescent="0.2">
      <c r="B34" s="50" t="s">
        <v>27</v>
      </c>
      <c r="C34" s="50"/>
      <c r="D34" s="50"/>
      <c r="G34" s="35" t="s">
        <v>28</v>
      </c>
      <c r="H34" s="35"/>
      <c r="I34" s="35"/>
      <c r="J34" s="35"/>
    </row>
    <row r="35" spans="1:10" ht="62.25" customHeight="1" x14ac:dyDescent="0.2">
      <c r="B35" s="51"/>
      <c r="C35" s="51"/>
      <c r="D35" s="51"/>
      <c r="G35" s="47"/>
      <c r="H35" s="47"/>
      <c r="I35" s="47"/>
      <c r="J35" s="47"/>
    </row>
    <row r="36" spans="1:10" hidden="1" x14ac:dyDescent="0.2">
      <c r="A36" s="52" t="e">
        <v>#REF!</v>
      </c>
      <c r="B36" s="52"/>
      <c r="C36" s="6"/>
      <c r="E36" s="52"/>
      <c r="F36" s="52"/>
      <c r="G36" s="52"/>
      <c r="H36" s="52"/>
    </row>
    <row r="37" spans="1:10" hidden="1" x14ac:dyDescent="0.2"/>
    <row r="38" spans="1:10" ht="45" customHeight="1" x14ac:dyDescent="0.2">
      <c r="B38" s="53" t="str">
        <f>B10</f>
        <v>L.C. GUILLERMO MORALES CADENA</v>
      </c>
      <c r="C38" s="53"/>
      <c r="D38" s="53"/>
      <c r="E38" s="13"/>
      <c r="F38" s="13"/>
      <c r="G38" s="53" t="str">
        <f>'3'!G33:J33</f>
        <v>L.A.E. RENATA RAMOS MORENO</v>
      </c>
      <c r="H38" s="53"/>
      <c r="I38" s="53"/>
      <c r="J38" s="53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7"/>
  <sheetViews>
    <sheetView topLeftCell="A9" zoomScaleNormal="10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5703125" style="1" bestFit="1" customWidth="1"/>
    <col min="2" max="2" width="6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7.5703125" style="1" customWidth="1"/>
    <col min="7" max="10" width="10.140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36" t="s">
        <v>2</v>
      </c>
      <c r="B6" s="36"/>
      <c r="C6" s="36"/>
      <c r="D6" s="36"/>
      <c r="E6" s="37" t="s">
        <v>34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7" t="s">
        <v>29</v>
      </c>
      <c r="C8" s="47"/>
      <c r="D8" s="14" t="s">
        <v>5</v>
      </c>
      <c r="E8" s="20">
        <f>'1'!F8</f>
        <v>5</v>
      </c>
      <c r="F8"/>
      <c r="G8" s="4" t="s">
        <v>6</v>
      </c>
      <c r="H8" s="20">
        <f>'1'!I8</f>
        <v>4</v>
      </c>
      <c r="I8" s="46" t="s">
        <v>7</v>
      </c>
      <c r="J8" s="46"/>
      <c r="K8" s="46"/>
      <c r="L8" s="47" t="str">
        <f>'1'!M8</f>
        <v>FEB - JUN 2024</v>
      </c>
      <c r="M8" s="47"/>
      <c r="N8" s="47"/>
    </row>
    <row r="10" spans="1:14" x14ac:dyDescent="0.2">
      <c r="A10" s="4" t="s">
        <v>8</v>
      </c>
      <c r="B10" s="47" t="str">
        <f>'1'!C10</f>
        <v>L.C. GUILLERMO MORALES CADENA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8" t="s">
        <v>9</v>
      </c>
      <c r="B12" s="44" t="s">
        <v>10</v>
      </c>
      <c r="C12" s="44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1" t="s">
        <v>21</v>
      </c>
    </row>
    <row r="13" spans="1:14" x14ac:dyDescent="0.2">
      <c r="A13" s="49"/>
      <c r="B13" s="45"/>
      <c r="C13" s="45"/>
      <c r="D13" s="40"/>
      <c r="E13" s="40"/>
      <c r="F13" s="7" t="s">
        <v>22</v>
      </c>
      <c r="G13" s="7" t="s">
        <v>23</v>
      </c>
      <c r="H13" s="40"/>
      <c r="I13" s="40"/>
      <c r="J13" s="40"/>
      <c r="K13" s="40"/>
      <c r="L13" s="40"/>
      <c r="M13" s="40"/>
      <c r="N13" s="42"/>
    </row>
    <row r="14" spans="1:14" s="11" customFormat="1" x14ac:dyDescent="0.2">
      <c r="A14" s="9" t="str">
        <f>'1'!B14</f>
        <v>ADMINISTRACIÓN Y CONTABILIDAD</v>
      </c>
      <c r="B14" s="9" t="s">
        <v>35</v>
      </c>
      <c r="C14" s="9" t="str">
        <f>'1'!D14</f>
        <v>211A</v>
      </c>
      <c r="D14" s="9" t="str">
        <f>'1'!E14</f>
        <v>DIMEC</v>
      </c>
      <c r="E14" s="9">
        <f>'1'!F14</f>
        <v>19</v>
      </c>
      <c r="F14" s="9">
        <v>7</v>
      </c>
      <c r="G14" s="9">
        <v>1</v>
      </c>
      <c r="H14" s="10">
        <f>(F14+G14)/E14</f>
        <v>0.42105263157894735</v>
      </c>
      <c r="I14" s="9">
        <f t="shared" ref="I14:I28" si="0">(E14-SUM(F14:G14))-K14</f>
        <v>10</v>
      </c>
      <c r="J14" s="10">
        <f t="shared" ref="J14:J28" si="1">I14/E14</f>
        <v>0.52631578947368418</v>
      </c>
      <c r="K14" s="9">
        <v>1</v>
      </c>
      <c r="L14" s="10">
        <f t="shared" ref="L14:L28" si="2">K14/E14</f>
        <v>5.2631578947368418E-2</v>
      </c>
      <c r="M14" s="9">
        <v>80</v>
      </c>
      <c r="N14" s="15">
        <v>0.89</v>
      </c>
    </row>
    <row r="15" spans="1:14" s="11" customFormat="1" x14ac:dyDescent="0.2">
      <c r="A15" s="9" t="str">
        <f>'1'!B15</f>
        <v>ADMINISTRACIÓN Y CONTABILIDAD</v>
      </c>
      <c r="B15" s="9" t="s">
        <v>35</v>
      </c>
      <c r="C15" s="9" t="str">
        <f>'1'!D15</f>
        <v>211B</v>
      </c>
      <c r="D15" s="9" t="str">
        <f>'1'!E15</f>
        <v>DIMEC</v>
      </c>
      <c r="E15" s="9">
        <f>'1'!F15</f>
        <v>23</v>
      </c>
      <c r="F15" s="9">
        <v>17</v>
      </c>
      <c r="G15" s="9">
        <v>0</v>
      </c>
      <c r="H15" s="10">
        <f t="shared" ref="H15" si="3">(F15+G15)/E15</f>
        <v>0.73913043478260865</v>
      </c>
      <c r="I15" s="9">
        <f t="shared" si="0"/>
        <v>6</v>
      </c>
      <c r="J15" s="10">
        <f t="shared" si="1"/>
        <v>0.2608695652173913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2">
      <c r="A16" s="9" t="str">
        <f>'1'!B16</f>
        <v>CONTABILIDAD FINANCIERA</v>
      </c>
      <c r="B16" s="9" t="s">
        <v>35</v>
      </c>
      <c r="C16" s="9" t="str">
        <f>'1'!D16</f>
        <v>204B</v>
      </c>
      <c r="D16" s="9" t="str">
        <f>'1'!E16</f>
        <v>DIISIC</v>
      </c>
      <c r="E16" s="9">
        <f>'1'!F16</f>
        <v>22</v>
      </c>
      <c r="F16" s="9">
        <v>17</v>
      </c>
      <c r="G16" s="9">
        <v>0</v>
      </c>
      <c r="H16" s="10">
        <f t="shared" ref="H16:H18" si="4">(F16+G16)/E16</f>
        <v>0.77272727272727271</v>
      </c>
      <c r="I16" s="9">
        <f t="shared" ref="I16:I18" si="5">(E16-SUM(F16:G16))-K16</f>
        <v>4</v>
      </c>
      <c r="J16" s="10">
        <f t="shared" ref="J16:J18" si="6">I16/E16</f>
        <v>0.18181818181818182</v>
      </c>
      <c r="K16" s="9">
        <v>1</v>
      </c>
      <c r="L16" s="10">
        <f t="shared" ref="L16:L18" si="7">K16/E16</f>
        <v>4.5454545454545456E-2</v>
      </c>
      <c r="M16" s="9">
        <v>100</v>
      </c>
      <c r="N16" s="15">
        <v>1</v>
      </c>
    </row>
    <row r="17" spans="1:14" s="11" customFormat="1" x14ac:dyDescent="0.2">
      <c r="A17" s="9" t="str">
        <f>'1'!B17</f>
        <v>DESARROLLO SUSTENTABLE</v>
      </c>
      <c r="B17" s="9" t="s">
        <v>35</v>
      </c>
      <c r="C17" s="9" t="str">
        <f>'1'!D17</f>
        <v>405A</v>
      </c>
      <c r="D17" s="9" t="str">
        <f>'1'!E17</f>
        <v>DILAD</v>
      </c>
      <c r="E17" s="9">
        <f>'1'!F17</f>
        <v>25</v>
      </c>
      <c r="F17" s="9">
        <v>17</v>
      </c>
      <c r="G17" s="9">
        <v>0</v>
      </c>
      <c r="H17" s="10">
        <f t="shared" si="4"/>
        <v>0.68</v>
      </c>
      <c r="I17" s="9">
        <f t="shared" si="5"/>
        <v>6</v>
      </c>
      <c r="J17" s="10">
        <f t="shared" si="6"/>
        <v>0.24</v>
      </c>
      <c r="K17" s="9">
        <v>2</v>
      </c>
      <c r="L17" s="10">
        <f t="shared" si="7"/>
        <v>0.08</v>
      </c>
      <c r="M17" s="9">
        <v>100</v>
      </c>
      <c r="N17" s="15">
        <v>1</v>
      </c>
    </row>
    <row r="18" spans="1:14" s="11" customFormat="1" ht="25.5" x14ac:dyDescent="0.2">
      <c r="A18" s="9" t="str">
        <f>'1'!B18</f>
        <v>GESTION FINANCIERA PARA PROYECTOS DE INNOVACIÓN</v>
      </c>
      <c r="B18" s="9" t="s">
        <v>35</v>
      </c>
      <c r="C18" s="9" t="str">
        <f>'1'!D18</f>
        <v>705A</v>
      </c>
      <c r="D18" s="9" t="str">
        <f>'1'!E18</f>
        <v>DILAD</v>
      </c>
      <c r="E18" s="9">
        <f>'1'!F18</f>
        <v>4</v>
      </c>
      <c r="F18" s="9">
        <v>17</v>
      </c>
      <c r="G18" s="9">
        <v>0</v>
      </c>
      <c r="H18" s="10">
        <f t="shared" si="4"/>
        <v>4.25</v>
      </c>
      <c r="I18" s="9">
        <f t="shared" si="5"/>
        <v>-16</v>
      </c>
      <c r="J18" s="10">
        <f t="shared" si="6"/>
        <v>-4</v>
      </c>
      <c r="K18" s="9">
        <v>3</v>
      </c>
      <c r="L18" s="10">
        <f t="shared" si="7"/>
        <v>0.75</v>
      </c>
      <c r="M18" s="9">
        <v>100</v>
      </c>
      <c r="N18" s="15">
        <v>1</v>
      </c>
    </row>
    <row r="19" spans="1:14" s="11" customFormat="1" x14ac:dyDescent="0.2">
      <c r="A19" s="9"/>
      <c r="B19" s="9"/>
      <c r="C19" s="9"/>
      <c r="D19" s="9"/>
      <c r="E19" s="9"/>
      <c r="F19" s="23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23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75</v>
      </c>
      <c r="G28" s="17">
        <f>SUM(G14:G27)</f>
        <v>1</v>
      </c>
      <c r="H28" s="18">
        <f>SUM(F28:G28)/E28</f>
        <v>0.81720430107526887</v>
      </c>
      <c r="I28" s="17">
        <f t="shared" si="0"/>
        <v>10</v>
      </c>
      <c r="J28" s="18">
        <f t="shared" si="1"/>
        <v>0.10752688172043011</v>
      </c>
      <c r="K28" s="17">
        <f>SUM(K14:K27)</f>
        <v>7</v>
      </c>
      <c r="L28" s="18">
        <f t="shared" si="2"/>
        <v>7.5268817204301078E-2</v>
      </c>
      <c r="M28" s="17">
        <f>AVERAGE(M14:M27)</f>
        <v>96</v>
      </c>
      <c r="N28" s="19">
        <f>AVERAGE(N14:N27)</f>
        <v>0.97800000000000009</v>
      </c>
    </row>
    <row r="30" spans="1:14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">
      <c r="A32" s="12"/>
    </row>
    <row r="33" spans="1:10" x14ac:dyDescent="0.2">
      <c r="B33" s="50" t="s">
        <v>27</v>
      </c>
      <c r="C33" s="50"/>
      <c r="D33" s="50"/>
      <c r="G33" s="35" t="s">
        <v>28</v>
      </c>
      <c r="H33" s="35"/>
      <c r="I33" s="35"/>
      <c r="J33" s="35"/>
    </row>
    <row r="34" spans="1:10" ht="62.25" customHeight="1" x14ac:dyDescent="0.2">
      <c r="B34" s="51"/>
      <c r="C34" s="51"/>
      <c r="D34" s="51"/>
      <c r="G34" s="47"/>
      <c r="H34" s="47"/>
      <c r="I34" s="47"/>
      <c r="J34" s="47"/>
    </row>
    <row r="35" spans="1:10" hidden="1" x14ac:dyDescent="0.2">
      <c r="A35" s="52" t="e">
        <v>#REF!</v>
      </c>
      <c r="B35" s="52"/>
      <c r="C35" s="6"/>
      <c r="E35" s="52"/>
      <c r="F35" s="52"/>
      <c r="G35" s="52"/>
      <c r="H35" s="52"/>
    </row>
    <row r="36" spans="1:10" hidden="1" x14ac:dyDescent="0.2"/>
    <row r="37" spans="1:10" ht="45" customHeight="1" x14ac:dyDescent="0.2">
      <c r="B37" s="53" t="str">
        <f>B10</f>
        <v>L.C. GUILLERMO MORALES CADENA</v>
      </c>
      <c r="C37" s="53"/>
      <c r="D37" s="53"/>
      <c r="E37" s="13"/>
      <c r="F37" s="13"/>
      <c r="G37" s="53" t="e">
        <f>'1'!H32:K32</f>
        <v>#VALUE!</v>
      </c>
      <c r="H37" s="53"/>
      <c r="I37" s="53"/>
      <c r="J37" s="5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GMC</cp:lastModifiedBy>
  <cp:revision/>
  <cp:lastPrinted>2024-05-25T18:49:32Z</cp:lastPrinted>
  <dcterms:created xsi:type="dcterms:W3CDTF">2021-11-22T14:45:25Z</dcterms:created>
  <dcterms:modified xsi:type="dcterms:W3CDTF">2024-06-13T00:37:32Z</dcterms:modified>
  <cp:category/>
  <cp:contentStatus/>
</cp:coreProperties>
</file>