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C4729322-8930-4C99-B983-41180A2A9D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STION AMB I B" sheetId="8" r:id="rId1"/>
    <sheet name="GESTION AMB I AA" sheetId="9" r:id="rId2"/>
    <sheet name="FORM Y EVAL DE PROY" sheetId="7" r:id="rId3"/>
    <sheet name="FUND DE INV" sheetId="1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0" i="1"/>
  <c r="Q31" i="1"/>
  <c r="Q32" i="1"/>
  <c r="Q33" i="1"/>
  <c r="Q34" i="1"/>
  <c r="Q35" i="1"/>
  <c r="J53" i="1" l="1"/>
  <c r="J52" i="1"/>
  <c r="J46" i="1"/>
  <c r="J48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J46" i="8"/>
  <c r="J52" i="7"/>
  <c r="J46" i="7"/>
  <c r="J53" i="9"/>
  <c r="J52" i="9"/>
  <c r="J46" i="9"/>
  <c r="J53" i="8"/>
  <c r="J52" i="8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O52" i="9"/>
  <c r="N52" i="9"/>
  <c r="N53" i="9" s="1"/>
  <c r="M52" i="9"/>
  <c r="M53" i="9" s="1"/>
  <c r="L52" i="9"/>
  <c r="L53" i="9" s="1"/>
  <c r="K52" i="9"/>
  <c r="K53" i="9" s="1"/>
  <c r="P51" i="9"/>
  <c r="O49" i="9"/>
  <c r="N49" i="9"/>
  <c r="M49" i="9"/>
  <c r="L49" i="9"/>
  <c r="K49" i="9"/>
  <c r="J49" i="9"/>
  <c r="O48" i="9"/>
  <c r="O51" i="9" s="1"/>
  <c r="N48" i="9"/>
  <c r="N51" i="9" s="1"/>
  <c r="M48" i="9"/>
  <c r="M51" i="9" s="1"/>
  <c r="L48" i="9"/>
  <c r="L51" i="9" s="1"/>
  <c r="K48" i="9"/>
  <c r="K51" i="9" s="1"/>
  <c r="J48" i="9"/>
  <c r="J51" i="9" s="1"/>
  <c r="P47" i="9"/>
  <c r="P50" i="9" s="1"/>
  <c r="O47" i="9"/>
  <c r="O50" i="9" s="1"/>
  <c r="N47" i="9"/>
  <c r="N50" i="9" s="1"/>
  <c r="M47" i="9"/>
  <c r="M50" i="9" s="1"/>
  <c r="L47" i="9"/>
  <c r="L50" i="9" s="1"/>
  <c r="K47" i="9"/>
  <c r="K50" i="9" s="1"/>
  <c r="J47" i="9"/>
  <c r="J50" i="9" s="1"/>
  <c r="O46" i="9"/>
  <c r="N46" i="9"/>
  <c r="M46" i="9"/>
  <c r="L46" i="9"/>
  <c r="K46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Q9" i="9"/>
  <c r="O52" i="8"/>
  <c r="N52" i="8"/>
  <c r="N53" i="8" s="1"/>
  <c r="M52" i="8"/>
  <c r="M53" i="8" s="1"/>
  <c r="L52" i="8"/>
  <c r="L53" i="8" s="1"/>
  <c r="K52" i="8"/>
  <c r="K53" i="8" s="1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M46" i="8"/>
  <c r="L46" i="8"/>
  <c r="K46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Q9" i="8"/>
  <c r="O52" i="7"/>
  <c r="N52" i="7"/>
  <c r="N53" i="7" s="1"/>
  <c r="M52" i="7"/>
  <c r="M53" i="7" s="1"/>
  <c r="L52" i="7"/>
  <c r="L53" i="7" s="1"/>
  <c r="K52" i="7"/>
  <c r="K53" i="7" s="1"/>
  <c r="J53" i="7"/>
  <c r="P51" i="7"/>
  <c r="O49" i="7"/>
  <c r="N49" i="7"/>
  <c r="M49" i="7"/>
  <c r="L49" i="7"/>
  <c r="K49" i="7"/>
  <c r="J49" i="7"/>
  <c r="O48" i="7"/>
  <c r="O51" i="7" s="1"/>
  <c r="N48" i="7"/>
  <c r="N51" i="7" s="1"/>
  <c r="M48" i="7"/>
  <c r="M51" i="7" s="1"/>
  <c r="L48" i="7"/>
  <c r="L51" i="7" s="1"/>
  <c r="K48" i="7"/>
  <c r="K51" i="7" s="1"/>
  <c r="J51" i="7"/>
  <c r="P47" i="7"/>
  <c r="P50" i="7" s="1"/>
  <c r="O47" i="7"/>
  <c r="O50" i="7" s="1"/>
  <c r="N47" i="7"/>
  <c r="N50" i="7" s="1"/>
  <c r="M47" i="7"/>
  <c r="M50" i="7" s="1"/>
  <c r="L47" i="7"/>
  <c r="L50" i="7" s="1"/>
  <c r="K47" i="7"/>
  <c r="K50" i="7" s="1"/>
  <c r="J47" i="7"/>
  <c r="J50" i="7" s="1"/>
  <c r="O46" i="7"/>
  <c r="N46" i="7"/>
  <c r="M46" i="7"/>
  <c r="L46" i="7"/>
  <c r="K46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38" i="7" s="1"/>
  <c r="B39" i="7" s="1"/>
  <c r="B40" i="7" s="1"/>
  <c r="B41" i="7" s="1"/>
  <c r="B42" i="7" s="1"/>
  <c r="B43" i="7" s="1"/>
  <c r="B44" i="7" s="1"/>
  <c r="B45" i="7" s="1"/>
  <c r="B46" i="7" s="1"/>
  <c r="Q9" i="7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N52" i="1"/>
  <c r="M52" i="1"/>
  <c r="M48" i="1"/>
  <c r="N48" i="1"/>
  <c r="O48" i="1"/>
  <c r="Q52" i="9" l="1"/>
  <c r="Q53" i="9" s="1"/>
  <c r="Q47" i="9"/>
  <c r="Q46" i="9"/>
  <c r="O53" i="9"/>
  <c r="Q52" i="8"/>
  <c r="Q53" i="8" s="1"/>
  <c r="Q47" i="8"/>
  <c r="Q46" i="8"/>
  <c r="O53" i="8"/>
  <c r="Q52" i="7"/>
  <c r="Q53" i="7" s="1"/>
  <c r="Q47" i="7"/>
  <c r="Q46" i="7"/>
  <c r="O53" i="7"/>
  <c r="Q52" i="1"/>
  <c r="Q53" i="1" s="1"/>
  <c r="Q46" i="1"/>
  <c r="J48" i="1"/>
  <c r="K48" i="1"/>
  <c r="K47" i="1"/>
  <c r="K52" i="1"/>
  <c r="Q49" i="9" l="1"/>
  <c r="Q48" i="9"/>
  <c r="Q51" i="9" s="1"/>
  <c r="Q50" i="9"/>
  <c r="Q49" i="8"/>
  <c r="Q48" i="8"/>
  <c r="Q51" i="8" s="1"/>
  <c r="Q50" i="8"/>
  <c r="Q49" i="7"/>
  <c r="Q48" i="7"/>
  <c r="Q51" i="7" s="1"/>
  <c r="Q50" i="7"/>
  <c r="L52" i="1"/>
  <c r="K53" i="1"/>
  <c r="L53" i="1"/>
  <c r="M53" i="1"/>
  <c r="N53" i="1"/>
  <c r="K46" i="1"/>
  <c r="L46" i="1"/>
  <c r="M46" i="1"/>
  <c r="N46" i="1"/>
  <c r="O49" i="1"/>
  <c r="O47" i="1"/>
  <c r="M49" i="1"/>
  <c r="N49" i="1"/>
  <c r="P51" i="1"/>
  <c r="L47" i="1"/>
  <c r="M47" i="1"/>
  <c r="N47" i="1"/>
  <c r="P47" i="1"/>
  <c r="P50" i="1" s="1"/>
  <c r="J47" i="1"/>
  <c r="O52" i="1"/>
  <c r="O53" i="1"/>
  <c r="O46" i="1"/>
  <c r="K49" i="1" l="1"/>
  <c r="L49" i="1"/>
  <c r="K50" i="1"/>
  <c r="J49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48" i="1" l="1"/>
  <c r="L50" i="1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O57" i="6" l="1"/>
  <c r="P58" i="6"/>
  <c r="P57" i="6"/>
  <c r="K58" i="6"/>
  <c r="K57" i="6"/>
  <c r="L58" i="6"/>
  <c r="L57" i="6"/>
  <c r="Q56" i="6"/>
  <c r="M58" i="6"/>
  <c r="O58" i="6"/>
  <c r="Q54" i="6"/>
  <c r="Q57" i="6" s="1"/>
  <c r="Q55" i="6"/>
  <c r="Q58" i="6" s="1"/>
  <c r="M50" i="1" l="1"/>
  <c r="K51" i="1" l="1"/>
  <c r="L51" i="1"/>
  <c r="M51" i="1"/>
  <c r="N51" i="1"/>
  <c r="O51" i="1"/>
  <c r="N50" i="1"/>
  <c r="O50" i="1"/>
  <c r="J51" i="1"/>
  <c r="J50" i="1"/>
  <c r="Q49" i="1" l="1"/>
  <c r="Q48" i="1"/>
  <c r="Q51" i="1" s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0" i="1" l="1"/>
</calcChain>
</file>

<file path=xl/sharedStrings.xml><?xml version="1.0" encoding="utf-8"?>
<sst xmlns="http://schemas.openxmlformats.org/spreadsheetml/2006/main" count="375" uniqueCount="236">
  <si>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</si>
  <si>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</si>
  <si>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</si>
  <si>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</si>
  <si>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</si>
  <si>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</si>
  <si>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</si>
  <si>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</si>
  <si>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</si>
  <si>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</si>
  <si>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</si>
  <si>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</si>
  <si>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</si>
  <si>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</si>
  <si>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</si>
  <si>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</si>
  <si>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</si>
  <si>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</si>
  <si>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</si>
  <si>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</si>
  <si>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</si>
  <si>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</si>
  <si>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</si>
  <si>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</si>
  <si>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</si>
  <si>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ANDRADE AZAMAR PEDRO AARON</t>
  </si>
  <si>
    <t>CHAGALA OBIL ANDRES</t>
  </si>
  <si>
    <t>CAMPOS APARICIO JOSE ANGEL</t>
  </si>
  <si>
    <t>191U0296</t>
  </si>
  <si>
    <t>201U0172</t>
  </si>
  <si>
    <t>AGUILAR SARIO YESSICA</t>
  </si>
  <si>
    <t>MARCIAL HERNANDEZ CRISTAL MARINA</t>
  </si>
  <si>
    <t>QUINTANAR REYES ANGEL KALEB</t>
  </si>
  <si>
    <t>181U0334</t>
  </si>
  <si>
    <t xml:space="preserve">231U0617 </t>
  </si>
  <si>
    <t>2 231U0238</t>
  </si>
  <si>
    <t>BARCENAS HERRERA JESUS</t>
  </si>
  <si>
    <t xml:space="preserve">3 231U0704 </t>
  </si>
  <si>
    <t xml:space="preserve">4 231U0241 </t>
  </si>
  <si>
    <t xml:space="preserve">5 221U0361 </t>
  </si>
  <si>
    <t>CHIPOL TEMICH ALMA ZURIEL R</t>
  </si>
  <si>
    <t>FUND DE INVESTIGACIÓN</t>
  </si>
  <si>
    <t>106A</t>
  </si>
  <si>
    <t>AGOSTO-DICIEMBRE 2024</t>
  </si>
  <si>
    <t>BAXIN SOSME ABRIL</t>
  </si>
  <si>
    <t>CAIXBA SINACA CADMIEL</t>
  </si>
  <si>
    <t>CHAVEZ CADENA ESTRELLA</t>
  </si>
  <si>
    <t>CHONTAL RIVAS JESUS YAMIL</t>
  </si>
  <si>
    <t>COMI VELASCO ANA DAYNET</t>
  </si>
  <si>
    <t>CONTRERAS MELCHI CUAUHTEMOC</t>
  </si>
  <si>
    <t>CRUZ MARTINEZ KATHERINE</t>
  </si>
  <si>
    <t>FISCAL INDIRA EILEENE</t>
  </si>
  <si>
    <t>FRANCO VELA ADRIAN</t>
  </si>
  <si>
    <t>GARCIA ARTIGAS FRANCISCO JAVIER</t>
  </si>
  <si>
    <t>GUZMAN RIVAS MARCO ALEJANDRO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</si>
  <si>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</si>
  <si>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</si>
  <si>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</si>
  <si>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</si>
  <si>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</si>
  <si>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PALMA MORALES PAMELA NADEZHNA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</si>
  <si>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</si>
  <si>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</si>
  <si>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</si>
  <si>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</si>
  <si>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</si>
  <si>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VELASCO SANCHEZ MELANI SINAHI</t>
  </si>
  <si>
    <t>VILLASANA GOMEZ DARCY RENATA</t>
  </si>
  <si>
    <t>ZAMUDIO CORTES FRANCO</t>
  </si>
  <si>
    <t>CORTEZ ESTRADA ERNESTO</t>
  </si>
  <si>
    <t>TOTO IXTEPAN ALIZEE FATIMA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</si>
  <si>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</si>
  <si>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</si>
  <si>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</si>
  <si>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</si>
  <si>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</si>
  <si>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</si>
  <si>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</si>
  <si>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</si>
  <si>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</si>
  <si>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</si>
  <si>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</si>
  <si>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</si>
  <si>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</si>
  <si>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</si>
  <si>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</si>
  <si>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</si>
  <si>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</si>
  <si>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</si>
  <si>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</si>
  <si>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</si>
  <si>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</si>
  <si>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</si>
  <si>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</si>
  <si>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</si>
  <si>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</si>
  <si>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</si>
  <si>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</si>
  <si>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FORM Y EVAL DE PROYECTOS</t>
  </si>
  <si>
    <t>706A</t>
  </si>
  <si>
    <t>221U0849</t>
  </si>
  <si>
    <t>221U0843</t>
  </si>
  <si>
    <t>211U0290</t>
  </si>
  <si>
    <t>211U0291</t>
  </si>
  <si>
    <t>211U0292</t>
  </si>
  <si>
    <t>211U0574</t>
  </si>
  <si>
    <t>211U0297</t>
  </si>
  <si>
    <t>211U0296</t>
  </si>
  <si>
    <t>181U0188</t>
  </si>
  <si>
    <t>211U0299</t>
  </si>
  <si>
    <t>191U0303</t>
  </si>
  <si>
    <t>211U0575</t>
  </si>
  <si>
    <t>211U0301</t>
  </si>
  <si>
    <t>191U0308</t>
  </si>
  <si>
    <t>211U0302</t>
  </si>
  <si>
    <t>211U0621</t>
  </si>
  <si>
    <t>211U0306</t>
  </si>
  <si>
    <t>211U0307</t>
  </si>
  <si>
    <t>211U0622</t>
  </si>
  <si>
    <t>211U0308</t>
  </si>
  <si>
    <t>201U0178</t>
  </si>
  <si>
    <t>211U0310</t>
  </si>
  <si>
    <t>211U0311</t>
  </si>
  <si>
    <t>211U0312</t>
  </si>
  <si>
    <t>211U0313</t>
  </si>
  <si>
    <t>211U0314</t>
  </si>
  <si>
    <t>ALFONSO MOLINA CLAUDIA MARIA</t>
  </si>
  <si>
    <t>BELLI XALA KEVIN ADOLFO</t>
  </si>
  <si>
    <t>BENITO MAZABA ADOLFO ANGEL</t>
  </si>
  <si>
    <t>CANO LOPEZ ULISES</t>
  </si>
  <si>
    <t>CASTELLANOS ROSARIO CLAUDIA SARAI</t>
  </si>
  <si>
    <t>CHAPOL VENTURA LUIS YAHIR</t>
  </si>
  <si>
    <t>CHIGO LOZANO JACQUELINE</t>
  </si>
  <si>
    <t>CORDOBA SANCHEZ SANDRA GUADALUPE</t>
  </si>
  <si>
    <t>COTO ARRES EMMANUEL</t>
  </si>
  <si>
    <t>MARCIAL DOMINGUEZ ANGIE MADAI</t>
  </si>
  <si>
    <t>GARDUÑO MUÑOZ JACKELIN</t>
  </si>
  <si>
    <t>GONZALEZ MARTINEZ ANDRES ALBERTO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</si>
  <si>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</si>
  <si>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</si>
  <si>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</si>
  <si>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</si>
  <si>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</si>
  <si>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</si>
  <si>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</si>
  <si>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</si>
  <si>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</si>
  <si>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</si>
  <si>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</si>
  <si>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</si>
  <si>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VELASCO PUCHETA ARIADNA</t>
  </si>
  <si>
    <t>ZETINA CABAÑAS OLIVIA</t>
  </si>
  <si>
    <t>GESTIÓN AMBIENTAL I</t>
  </si>
  <si>
    <t>506A</t>
  </si>
  <si>
    <t>506B</t>
  </si>
  <si>
    <t>221U0349</t>
  </si>
  <si>
    <t>221U0350</t>
  </si>
  <si>
    <t>221U0352</t>
  </si>
  <si>
    <t>221U0354</t>
  </si>
  <si>
    <t>221U0355</t>
  </si>
  <si>
    <t>221U0357</t>
  </si>
  <si>
    <t>211U0295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</si>
  <si>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</si>
  <si>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</si>
  <si>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</si>
  <si>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</si>
  <si>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</si>
  <si>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</si>
  <si>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</si>
  <si>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</si>
  <si>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</si>
  <si>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</si>
  <si>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</si>
  <si>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</si>
  <si>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</si>
  <si>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</si>
  <si>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</si>
  <si>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</si>
  <si>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</si>
  <si>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</si>
  <si>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</si>
  <si>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</si>
  <si>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</si>
  <si>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</si>
  <si>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Muñoz Carlos Manuel</t>
  </si>
  <si>
    <t>Chontal Ventura Edwin Geovanni</t>
  </si>
  <si>
    <t>Cortez Estrada Omar</t>
  </si>
  <si>
    <t>Dominguez Marcos Juan Carlos</t>
  </si>
  <si>
    <t>Figueroa Cruz Maritza</t>
  </si>
  <si>
    <t>Gonzalez Lara Gael</t>
  </si>
  <si>
    <t>Hernandez Martìnez José Eduardo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</si>
  <si>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</si>
  <si>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</si>
  <si>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</si>
  <si>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</si>
  <si>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</si>
  <si>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</si>
  <si>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</si>
  <si>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</si>
  <si>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</si>
  <si>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</si>
  <si>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</si>
  <si>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</si>
  <si>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</si>
  <si>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</si>
  <si>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</si>
  <si>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Cocuyo Abrajan Pedro Yahir</t>
  </si>
  <si>
    <t>Gonzalez Cruz Maria De Jesus</t>
  </si>
  <si>
    <t>Gracia Martínez America Abigail</t>
  </si>
  <si>
    <t>Lopez Cervantes Eva Estrella</t>
  </si>
  <si>
    <t>Mantilla Mantilla Ramses</t>
  </si>
  <si>
    <t>Maza Jimenez Michel Alexis</t>
  </si>
  <si>
    <t>Mendoza Acuilteco Ana Sarahi</t>
  </si>
  <si>
    <t>Navarrete Montan Sergio Nain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</si>
  <si>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</si>
  <si>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</si>
  <si>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</si>
  <si>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</si>
  <si>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</si>
  <si>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221U0404</t>
  </si>
  <si>
    <t>221U0396</t>
  </si>
  <si>
    <t>221U0395</t>
  </si>
  <si>
    <t>221U0394</t>
  </si>
  <si>
    <t>221U0391</t>
  </si>
  <si>
    <t>221U0389</t>
  </si>
  <si>
    <t>221U0385</t>
  </si>
  <si>
    <t>221U0384</t>
  </si>
  <si>
    <t>221U0381</t>
  </si>
  <si>
    <t>221U0378</t>
  </si>
  <si>
    <t>221U0374</t>
  </si>
  <si>
    <t>221U0373</t>
  </si>
  <si>
    <t>221U0364</t>
  </si>
  <si>
    <t>221U0359</t>
  </si>
  <si>
    <t>221U0358</t>
  </si>
  <si>
    <t>221U0356</t>
  </si>
  <si>
    <t>221U0348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</si>
</sst>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0" fillId="0" borderId="0" xfId="0" applyAlignment="1">
      <alignment vertic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9" fillId="0" borderId="0" xfId="0" applyFont="1"/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1"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tabSelected="1" topLeftCell="A37" zoomScaleNormal="100" workbookViewId="0">
      <selection activeCell="Q53" activeCellId="5" sqref="J46 Q46 J52 J53 Q52 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</row>
    <row r="4" spans="2:19" x14ac:dyDescent="0.25">
      <c r="C4" t="s">
        <v>0</v>
      </c>
      <c r="D4" s="38" t="s">
        <v>152</v>
      </c>
      <c r="E4" s="38"/>
      <c r="F4" s="38"/>
      <c r="G4" s="38"/>
      <c r="I4" t="s">
        <v>1</v>
      </c>
      <c r="J4" s="39" t="s">
        <v>154</v>
      </c>
      <c r="K4" s="39"/>
      <c r="M4" t="s">
        <v>2</v>
      </c>
      <c r="N4" s="40">
        <v>45562</v>
      </c>
      <c r="O4" s="40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9" t="s">
        <v>43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101</v>
      </c>
      <c r="D9" s="35" t="s">
        <v>201</v>
      </c>
      <c r="E9" s="35"/>
      <c r="F9" s="35"/>
      <c r="G9" s="35"/>
      <c r="H9" s="35"/>
      <c r="I9" s="35"/>
      <c r="J9" s="34">
        <v>0</v>
      </c>
      <c r="K9" s="27"/>
      <c r="L9" s="27"/>
      <c r="M9" s="27"/>
      <c r="N9" s="27"/>
      <c r="O9" s="20"/>
      <c r="P9" s="4">
        <v>0</v>
      </c>
      <c r="Q9" s="10">
        <f>SUM(J9:N9)/5</f>
        <v>0</v>
      </c>
      <c r="S9" s="24"/>
    </row>
    <row r="10" spans="2:19" ht="15.75" x14ac:dyDescent="0.25">
      <c r="B10" s="6">
        <f>B9+1</f>
        <v>2</v>
      </c>
      <c r="C10" s="3" t="s">
        <v>235</v>
      </c>
      <c r="D10" s="35" t="s">
        <v>202</v>
      </c>
      <c r="E10" s="35"/>
      <c r="F10" s="35"/>
      <c r="G10" s="35"/>
      <c r="H10" s="35"/>
      <c r="I10" s="35"/>
      <c r="J10" s="31">
        <v>90</v>
      </c>
      <c r="K10" s="27"/>
      <c r="L10" s="9"/>
      <c r="M10" s="25"/>
      <c r="N10" s="27"/>
      <c r="O10" s="20"/>
      <c r="P10" s="4">
        <v>0</v>
      </c>
      <c r="Q10" s="10">
        <f t="shared" ref="Q10:Q28" si="0">SUM(J10:N10)/5</f>
        <v>18</v>
      </c>
      <c r="S10" s="24"/>
    </row>
    <row r="11" spans="2:19" ht="15.75" x14ac:dyDescent="0.25">
      <c r="B11" s="6">
        <f t="shared" ref="B11:B46" si="1">B10+1</f>
        <v>3</v>
      </c>
      <c r="C11" s="3" t="s">
        <v>234</v>
      </c>
      <c r="D11" s="35" t="s">
        <v>203</v>
      </c>
      <c r="E11" s="35"/>
      <c r="F11" s="35"/>
      <c r="G11" s="35"/>
      <c r="H11" s="35"/>
      <c r="I11" s="35"/>
      <c r="J11" s="31">
        <v>90</v>
      </c>
      <c r="K11" s="27"/>
      <c r="L11" s="27"/>
      <c r="M11" s="27"/>
      <c r="N11" s="27"/>
      <c r="O11" s="20"/>
      <c r="P11" s="4">
        <v>0</v>
      </c>
      <c r="Q11" s="10">
        <f t="shared" si="0"/>
        <v>18</v>
      </c>
      <c r="S11" s="24"/>
    </row>
    <row r="12" spans="2:19" ht="15.75" x14ac:dyDescent="0.25">
      <c r="B12" s="6">
        <f t="shared" si="1"/>
        <v>4</v>
      </c>
      <c r="C12" s="3" t="s">
        <v>233</v>
      </c>
      <c r="D12" s="35" t="s">
        <v>204</v>
      </c>
      <c r="E12" s="35"/>
      <c r="F12" s="35"/>
      <c r="G12" s="35"/>
      <c r="H12" s="35"/>
      <c r="I12" s="35"/>
      <c r="J12" s="31">
        <v>92</v>
      </c>
      <c r="K12" s="27"/>
      <c r="L12" s="9"/>
      <c r="M12" s="25"/>
      <c r="N12" s="27"/>
      <c r="O12" s="20"/>
      <c r="P12" s="4">
        <v>0</v>
      </c>
      <c r="Q12" s="10">
        <f t="shared" si="0"/>
        <v>18.399999999999999</v>
      </c>
      <c r="S12" s="24"/>
    </row>
    <row r="13" spans="2:19" ht="15.75" x14ac:dyDescent="0.25">
      <c r="B13" s="6">
        <f t="shared" si="1"/>
        <v>5</v>
      </c>
      <c r="C13" s="3" t="s">
        <v>232</v>
      </c>
      <c r="D13" s="35" t="s">
        <v>205</v>
      </c>
      <c r="E13" s="35"/>
      <c r="F13" s="35"/>
      <c r="G13" s="35"/>
      <c r="H13" s="35"/>
      <c r="I13" s="35"/>
      <c r="J13" s="34">
        <v>0</v>
      </c>
      <c r="K13" s="27"/>
      <c r="L13" s="9"/>
      <c r="M13" s="25"/>
      <c r="N13" s="27"/>
      <c r="O13" s="20"/>
      <c r="P13" s="4">
        <v>0</v>
      </c>
      <c r="Q13" s="10">
        <f t="shared" si="0"/>
        <v>0</v>
      </c>
      <c r="S13" s="24"/>
    </row>
    <row r="14" spans="2:19" ht="15.75" x14ac:dyDescent="0.25">
      <c r="B14" s="6">
        <f t="shared" si="1"/>
        <v>6</v>
      </c>
      <c r="C14" s="3" t="s">
        <v>231</v>
      </c>
      <c r="D14" s="35" t="s">
        <v>206</v>
      </c>
      <c r="E14" s="35"/>
      <c r="F14" s="35"/>
      <c r="G14" s="35"/>
      <c r="H14" s="35"/>
      <c r="I14" s="35"/>
      <c r="J14" s="31">
        <v>90</v>
      </c>
      <c r="K14" s="27"/>
      <c r="L14" s="27"/>
      <c r="M14" s="27"/>
      <c r="N14" s="27"/>
      <c r="O14" s="21"/>
      <c r="P14" s="4">
        <v>0</v>
      </c>
      <c r="Q14" s="10">
        <f t="shared" si="0"/>
        <v>18</v>
      </c>
      <c r="S14" s="24"/>
    </row>
    <row r="15" spans="2:19" ht="15.75" x14ac:dyDescent="0.25">
      <c r="B15" s="6">
        <f t="shared" si="1"/>
        <v>7</v>
      </c>
      <c r="C15" s="3" t="s">
        <v>230</v>
      </c>
      <c r="D15" s="35" t="s">
        <v>207</v>
      </c>
      <c r="E15" s="35"/>
      <c r="F15" s="35"/>
      <c r="G15" s="35"/>
      <c r="H15" s="35"/>
      <c r="I15" s="35"/>
      <c r="J15" s="31">
        <v>85</v>
      </c>
      <c r="K15" s="27"/>
      <c r="L15" s="9"/>
      <c r="M15" s="25"/>
      <c r="N15" s="27"/>
      <c r="O15" s="20"/>
      <c r="P15" s="4">
        <v>0</v>
      </c>
      <c r="Q15" s="10">
        <f t="shared" si="0"/>
        <v>17</v>
      </c>
      <c r="S15" s="24"/>
    </row>
    <row r="16" spans="2:19" ht="15.75" x14ac:dyDescent="0.25">
      <c r="B16" s="6">
        <f t="shared" si="1"/>
        <v>8</v>
      </c>
      <c r="C16" s="3" t="s">
        <v>229</v>
      </c>
      <c r="D16" s="35" t="s">
        <v>208</v>
      </c>
      <c r="E16" s="35"/>
      <c r="F16" s="35"/>
      <c r="G16" s="35"/>
      <c r="H16" s="35"/>
      <c r="I16" s="35"/>
      <c r="J16" s="31">
        <v>85</v>
      </c>
      <c r="K16" s="27"/>
      <c r="L16" s="27"/>
      <c r="M16" s="27"/>
      <c r="N16" s="27"/>
      <c r="O16" s="20"/>
      <c r="P16" s="4">
        <v>0</v>
      </c>
      <c r="Q16" s="10">
        <f t="shared" si="0"/>
        <v>17</v>
      </c>
      <c r="S16" s="24"/>
    </row>
    <row r="17" spans="2:19" ht="15.75" x14ac:dyDescent="0.25">
      <c r="B17" s="6">
        <f t="shared" si="1"/>
        <v>9</v>
      </c>
      <c r="C17" s="3" t="s">
        <v>228</v>
      </c>
      <c r="D17" s="35" t="s">
        <v>209</v>
      </c>
      <c r="E17" s="35"/>
      <c r="F17" s="35"/>
      <c r="G17" s="35"/>
      <c r="H17" s="35"/>
      <c r="I17" s="35"/>
      <c r="J17" s="31">
        <v>85</v>
      </c>
      <c r="K17" s="27"/>
      <c r="L17" s="9"/>
      <c r="M17" s="25"/>
      <c r="N17" s="27"/>
      <c r="O17" s="20"/>
      <c r="P17" s="4">
        <v>0</v>
      </c>
      <c r="Q17" s="10">
        <f t="shared" si="0"/>
        <v>17</v>
      </c>
      <c r="S17" s="24"/>
    </row>
    <row r="18" spans="2:19" ht="15.75" x14ac:dyDescent="0.25">
      <c r="B18" s="6">
        <f t="shared" si="1"/>
        <v>10</v>
      </c>
      <c r="C18" s="3" t="s">
        <v>227</v>
      </c>
      <c r="D18" s="35" t="s">
        <v>210</v>
      </c>
      <c r="E18" s="35"/>
      <c r="F18" s="35"/>
      <c r="G18" s="35"/>
      <c r="H18" s="35"/>
      <c r="I18" s="35"/>
      <c r="J18" s="31">
        <v>90</v>
      </c>
      <c r="K18" s="27"/>
      <c r="L18" s="9"/>
      <c r="M18" s="25"/>
      <c r="N18" s="27"/>
      <c r="O18" s="20"/>
      <c r="P18" s="4">
        <v>0</v>
      </c>
      <c r="Q18" s="10">
        <f t="shared" si="0"/>
        <v>18</v>
      </c>
      <c r="S18" s="24"/>
    </row>
    <row r="19" spans="2:19" ht="15.75" x14ac:dyDescent="0.25">
      <c r="B19" s="6">
        <f t="shared" si="1"/>
        <v>11</v>
      </c>
      <c r="C19" s="3" t="s">
        <v>226</v>
      </c>
      <c r="D19" s="35" t="s">
        <v>211</v>
      </c>
      <c r="E19" s="35"/>
      <c r="F19" s="35"/>
      <c r="G19" s="35"/>
      <c r="H19" s="35"/>
      <c r="I19" s="35"/>
      <c r="J19" s="31">
        <v>85</v>
      </c>
      <c r="K19" s="27"/>
      <c r="L19" s="27"/>
      <c r="M19" s="27"/>
      <c r="N19" s="27"/>
      <c r="O19" s="20"/>
      <c r="P19" s="4">
        <v>0</v>
      </c>
      <c r="Q19" s="10">
        <f t="shared" si="0"/>
        <v>17</v>
      </c>
      <c r="S19" s="24"/>
    </row>
    <row r="20" spans="2:19" ht="15.75" x14ac:dyDescent="0.25">
      <c r="B20" s="6">
        <f t="shared" si="1"/>
        <v>12</v>
      </c>
      <c r="C20" s="3" t="s">
        <v>225</v>
      </c>
      <c r="D20" s="35" t="s">
        <v>212</v>
      </c>
      <c r="E20" s="35"/>
      <c r="F20" s="35"/>
      <c r="G20" s="35"/>
      <c r="H20" s="35"/>
      <c r="I20" s="35"/>
      <c r="J20" s="31">
        <v>95</v>
      </c>
      <c r="K20" s="27"/>
      <c r="L20" s="9"/>
      <c r="M20" s="25"/>
      <c r="N20" s="27"/>
      <c r="O20" s="4"/>
      <c r="P20" s="4"/>
      <c r="Q20" s="10">
        <f t="shared" si="0"/>
        <v>19</v>
      </c>
      <c r="S20" s="24"/>
    </row>
    <row r="21" spans="2:19" ht="15.75" x14ac:dyDescent="0.25">
      <c r="B21" s="6">
        <f t="shared" si="1"/>
        <v>13</v>
      </c>
      <c r="C21" s="3" t="s">
        <v>224</v>
      </c>
      <c r="D21" s="35" t="s">
        <v>213</v>
      </c>
      <c r="E21" s="35"/>
      <c r="F21" s="35"/>
      <c r="G21" s="35"/>
      <c r="H21" s="35"/>
      <c r="I21" s="35"/>
      <c r="J21" s="31">
        <v>90</v>
      </c>
      <c r="K21" s="27"/>
      <c r="L21" s="25"/>
      <c r="M21" s="25"/>
      <c r="N21" s="27"/>
      <c r="O21" s="4"/>
      <c r="P21" s="4"/>
      <c r="Q21" s="10">
        <f t="shared" si="0"/>
        <v>18</v>
      </c>
      <c r="S21" s="24"/>
    </row>
    <row r="22" spans="2:19" ht="15.75" x14ac:dyDescent="0.25">
      <c r="B22" s="6">
        <f t="shared" si="1"/>
        <v>14</v>
      </c>
      <c r="C22" s="3" t="s">
        <v>223</v>
      </c>
      <c r="D22" s="35" t="s">
        <v>214</v>
      </c>
      <c r="E22" s="35"/>
      <c r="F22" s="35"/>
      <c r="G22" s="35"/>
      <c r="H22" s="35"/>
      <c r="I22" s="35"/>
      <c r="J22" s="31">
        <v>90</v>
      </c>
      <c r="K22" s="27"/>
      <c r="L22" s="27"/>
      <c r="M22" s="27"/>
      <c r="N22" s="27"/>
      <c r="O22" s="4"/>
      <c r="P22" s="4"/>
      <c r="Q22" s="10">
        <f t="shared" si="0"/>
        <v>18</v>
      </c>
      <c r="S22" s="24"/>
    </row>
    <row r="23" spans="2:19" ht="15.75" x14ac:dyDescent="0.25">
      <c r="B23" s="6">
        <f t="shared" si="1"/>
        <v>15</v>
      </c>
      <c r="C23" s="3" t="s">
        <v>222</v>
      </c>
      <c r="D23" s="35" t="s">
        <v>215</v>
      </c>
      <c r="E23" s="35"/>
      <c r="F23" s="35"/>
      <c r="G23" s="35"/>
      <c r="H23" s="35"/>
      <c r="I23" s="35"/>
      <c r="J23" s="31">
        <v>92</v>
      </c>
      <c r="K23" s="27"/>
      <c r="L23" s="9"/>
      <c r="M23" s="25"/>
      <c r="N23" s="27"/>
      <c r="O23" s="4"/>
      <c r="P23" s="4"/>
      <c r="Q23" s="10">
        <f t="shared" si="0"/>
        <v>18.399999999999999</v>
      </c>
      <c r="S23" s="24"/>
    </row>
    <row r="24" spans="2:19" ht="15.75" x14ac:dyDescent="0.25">
      <c r="B24" s="6">
        <f t="shared" si="1"/>
        <v>16</v>
      </c>
      <c r="C24" s="3" t="s">
        <v>221</v>
      </c>
      <c r="D24" s="35" t="s">
        <v>216</v>
      </c>
      <c r="E24" s="35"/>
      <c r="F24" s="35"/>
      <c r="G24" s="35"/>
      <c r="H24" s="35"/>
      <c r="I24" s="35"/>
      <c r="J24" s="31">
        <v>85</v>
      </c>
      <c r="K24" s="27"/>
      <c r="L24" s="27"/>
      <c r="M24" s="27"/>
      <c r="N24" s="27"/>
      <c r="O24" s="4"/>
      <c r="P24" s="4"/>
      <c r="Q24" s="10">
        <f t="shared" si="0"/>
        <v>17</v>
      </c>
      <c r="S24" s="24"/>
    </row>
    <row r="25" spans="2:19" ht="15.75" x14ac:dyDescent="0.25">
      <c r="B25" s="6">
        <f t="shared" si="1"/>
        <v>17</v>
      </c>
      <c r="C25" s="3" t="s">
        <v>220</v>
      </c>
      <c r="D25" s="35" t="s">
        <v>217</v>
      </c>
      <c r="E25" s="35"/>
      <c r="F25" s="35"/>
      <c r="G25" s="35"/>
      <c r="H25" s="35"/>
      <c r="I25" s="35"/>
      <c r="J25" s="31">
        <v>90</v>
      </c>
      <c r="K25" s="27"/>
      <c r="L25" s="9"/>
      <c r="M25" s="25"/>
      <c r="N25" s="27"/>
      <c r="O25" s="4"/>
      <c r="P25" s="4"/>
      <c r="Q25" s="10">
        <f t="shared" si="0"/>
        <v>18</v>
      </c>
      <c r="S25" s="24"/>
    </row>
    <row r="26" spans="2:19" ht="15.75" x14ac:dyDescent="0.25">
      <c r="B26" s="6">
        <f t="shared" si="1"/>
        <v>18</v>
      </c>
      <c r="C26" s="3" t="s">
        <v>219</v>
      </c>
      <c r="D26" s="35" t="s">
        <v>218</v>
      </c>
      <c r="E26" s="35"/>
      <c r="F26" s="35"/>
      <c r="G26" s="35"/>
      <c r="H26" s="35"/>
      <c r="I26" s="35"/>
      <c r="J26" s="31">
        <v>95</v>
      </c>
      <c r="K26" s="27"/>
      <c r="L26" s="9"/>
      <c r="M26" s="25"/>
      <c r="N26" s="27"/>
      <c r="O26" s="4"/>
      <c r="P26" s="4"/>
      <c r="Q26" s="10">
        <f t="shared" si="0"/>
        <v>19</v>
      </c>
      <c r="S26" s="24"/>
    </row>
    <row r="27" spans="2:19" ht="15.75" x14ac:dyDescent="0.25">
      <c r="B27" s="6">
        <f t="shared" si="1"/>
        <v>19</v>
      </c>
      <c r="C27" s="30"/>
      <c r="D27" s="35"/>
      <c r="E27" s="35"/>
      <c r="F27" s="35"/>
      <c r="G27" s="35"/>
      <c r="H27" s="35"/>
      <c r="I27" s="35"/>
      <c r="J27" s="28"/>
      <c r="K27" s="27"/>
      <c r="L27" s="27"/>
      <c r="M27" s="27"/>
      <c r="N27" s="27"/>
      <c r="O27" s="4"/>
      <c r="P27" s="4"/>
      <c r="Q27" s="10">
        <f t="shared" si="0"/>
        <v>0</v>
      </c>
      <c r="S27" s="24"/>
    </row>
    <row r="28" spans="2:19" ht="15.75" x14ac:dyDescent="0.25">
      <c r="B28" s="6">
        <f t="shared" si="1"/>
        <v>20</v>
      </c>
      <c r="C28" s="30"/>
      <c r="D28" s="35"/>
      <c r="E28" s="35"/>
      <c r="F28" s="35"/>
      <c r="G28" s="35"/>
      <c r="H28" s="35"/>
      <c r="I28" s="35"/>
      <c r="J28" s="28"/>
      <c r="K28" s="27"/>
      <c r="L28" s="9"/>
      <c r="M28" s="25"/>
      <c r="N28" s="27"/>
      <c r="O28" s="4"/>
      <c r="P28" s="4"/>
      <c r="Q28" s="10">
        <f t="shared" si="0"/>
        <v>0</v>
      </c>
      <c r="S28" s="24"/>
    </row>
    <row r="29" spans="2:19" ht="15.75" x14ac:dyDescent="0.25">
      <c r="B29" s="6">
        <f t="shared" si="1"/>
        <v>21</v>
      </c>
      <c r="C29" s="30"/>
      <c r="D29" s="35"/>
      <c r="E29" s="35"/>
      <c r="F29" s="35"/>
      <c r="G29" s="35"/>
      <c r="H29" s="35"/>
      <c r="I29" s="35"/>
      <c r="J29" s="28"/>
      <c r="K29" s="4"/>
      <c r="L29" s="4"/>
      <c r="M29" s="4"/>
      <c r="N29" s="4"/>
      <c r="O29" s="4"/>
      <c r="P29" s="4"/>
      <c r="Q29" s="10"/>
    </row>
    <row r="30" spans="2:19" ht="15.75" x14ac:dyDescent="0.25">
      <c r="B30" s="6">
        <f t="shared" si="1"/>
        <v>22</v>
      </c>
      <c r="C30" s="30"/>
      <c r="D30" s="35"/>
      <c r="E30" s="35"/>
      <c r="F30" s="35"/>
      <c r="G30" s="35"/>
      <c r="H30" s="35"/>
      <c r="I30" s="35"/>
      <c r="J30" s="28"/>
      <c r="K30" s="4"/>
      <c r="L30" s="4"/>
      <c r="M30" s="4"/>
      <c r="N30" s="4"/>
      <c r="O30" s="4"/>
      <c r="P30" s="4"/>
      <c r="Q30" s="10"/>
    </row>
    <row r="31" spans="2:19" ht="15.75" x14ac:dyDescent="0.25">
      <c r="B31" s="6">
        <f t="shared" si="1"/>
        <v>23</v>
      </c>
      <c r="C31" s="30"/>
      <c r="D31" s="35"/>
      <c r="E31" s="35"/>
      <c r="F31" s="35"/>
      <c r="G31" s="35"/>
      <c r="H31" s="35"/>
      <c r="I31" s="35"/>
      <c r="J31" s="28"/>
      <c r="K31" s="4"/>
      <c r="L31" s="4"/>
      <c r="M31" s="4"/>
      <c r="N31" s="4"/>
      <c r="O31" s="4"/>
      <c r="P31" s="4"/>
      <c r="Q31" s="10"/>
    </row>
    <row r="32" spans="2:19" ht="15.75" x14ac:dyDescent="0.25">
      <c r="B32" s="6">
        <f t="shared" si="1"/>
        <v>24</v>
      </c>
      <c r="C32" s="30"/>
      <c r="D32" s="35"/>
      <c r="E32" s="35"/>
      <c r="F32" s="35"/>
      <c r="G32" s="35"/>
      <c r="H32" s="35"/>
      <c r="I32" s="35"/>
      <c r="J32" s="28"/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1"/>
        <v>25</v>
      </c>
      <c r="C33" s="30"/>
      <c r="D33" s="35"/>
      <c r="E33" s="35"/>
      <c r="F33" s="35"/>
      <c r="G33" s="35"/>
      <c r="H33" s="35"/>
      <c r="I33" s="35"/>
      <c r="J33" s="28"/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1"/>
        <v>26</v>
      </c>
      <c r="C34" s="30"/>
      <c r="D34" s="35"/>
      <c r="E34" s="35"/>
      <c r="F34" s="35"/>
      <c r="G34" s="35"/>
      <c r="H34" s="35"/>
      <c r="I34" s="35"/>
      <c r="J34" s="28"/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1"/>
        <v>27</v>
      </c>
      <c r="C35" s="30"/>
      <c r="D35" s="35"/>
      <c r="E35" s="35"/>
      <c r="F35" s="35"/>
      <c r="G35" s="35"/>
      <c r="H35" s="35"/>
      <c r="I35" s="35"/>
      <c r="J35" s="28"/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1"/>
        <v>28</v>
      </c>
      <c r="C36" s="30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1"/>
        <v>29</v>
      </c>
      <c r="C37" s="30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32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46"/>
      <c r="E46" s="47"/>
      <c r="F46" s="47"/>
      <c r="G46" s="47"/>
      <c r="H46" s="47"/>
      <c r="I46" s="48"/>
      <c r="J46" s="18">
        <f>SUM(J9:J28)/18</f>
        <v>79.388888888888886</v>
      </c>
      <c r="K46" s="18">
        <f t="shared" ref="K46:N46" si="2">SUM(K9:K28)/20</f>
        <v>0</v>
      </c>
      <c r="L46" s="18">
        <f t="shared" si="2"/>
        <v>0</v>
      </c>
      <c r="M46" s="18">
        <f t="shared" si="2"/>
        <v>0</v>
      </c>
      <c r="N46" s="18">
        <f t="shared" si="2"/>
        <v>0</v>
      </c>
      <c r="O46" s="18">
        <f t="shared" ref="O46" si="3">SUM(O9:O19)/11</f>
        <v>0</v>
      </c>
      <c r="P46" s="23"/>
      <c r="Q46" s="18">
        <f t="shared" ref="Q46" si="4">SUM(Q9:Q28)/20</f>
        <v>14.290000000000001</v>
      </c>
    </row>
    <row r="47" spans="2:17" x14ac:dyDescent="0.25">
      <c r="C47" s="41"/>
      <c r="D47" s="41"/>
      <c r="E47" s="1"/>
      <c r="H47" s="49" t="s">
        <v>19</v>
      </c>
      <c r="I47" s="49"/>
      <c r="J47" s="11">
        <f>COUNTIF(J9:J40,"&gt;=70")</f>
        <v>16</v>
      </c>
      <c r="K47" s="11">
        <f>COUNTIF(K9:K40,"&gt;=70")</f>
        <v>0</v>
      </c>
      <c r="L47" s="11">
        <f t="shared" ref="L47:P47" si="5">COUNTIF(L9:L40,"&gt;=70")</f>
        <v>0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 x14ac:dyDescent="0.25">
      <c r="C48" s="41"/>
      <c r="D48" s="41"/>
      <c r="E48" s="8"/>
      <c r="H48" s="44" t="s">
        <v>20</v>
      </c>
      <c r="I48" s="44"/>
      <c r="J48" s="12">
        <f>COUNTIF(J9:J44,"&lt;70")</f>
        <v>2</v>
      </c>
      <c r="K48" s="12">
        <f>COUNTIF(K9:K33,"&lt;70")</f>
        <v>0</v>
      </c>
      <c r="L48" s="12">
        <f>COUNTIF(L9:L44,"&lt;70")</f>
        <v>0</v>
      </c>
      <c r="M48" s="12">
        <f t="shared" ref="M48:O48" si="6">COUNTIF(M9:M44,"&lt;70")</f>
        <v>0</v>
      </c>
      <c r="N48" s="12">
        <f t="shared" si="6"/>
        <v>0</v>
      </c>
      <c r="O48" s="12">
        <f t="shared" si="6"/>
        <v>0</v>
      </c>
      <c r="P48" s="12">
        <v>0</v>
      </c>
      <c r="Q48" s="12">
        <f>COUNTIF(Q9:Q46,"&lt;70")</f>
        <v>21</v>
      </c>
    </row>
    <row r="49" spans="3:17" x14ac:dyDescent="0.25">
      <c r="C49" s="41"/>
      <c r="D49" s="41"/>
      <c r="E49" s="41"/>
      <c r="H49" s="44" t="s">
        <v>21</v>
      </c>
      <c r="I49" s="44"/>
      <c r="J49" s="12">
        <f>COUNT(J9:J45)</f>
        <v>18</v>
      </c>
      <c r="K49" s="12">
        <f t="shared" ref="K49:O49" si="7">COUNT(K9:K45)</f>
        <v>0</v>
      </c>
      <c r="L49" s="12">
        <f t="shared" si="7"/>
        <v>0</v>
      </c>
      <c r="M49" s="12">
        <f t="shared" si="7"/>
        <v>0</v>
      </c>
      <c r="N49" s="12">
        <f t="shared" si="7"/>
        <v>0</v>
      </c>
      <c r="O49" s="12">
        <f t="shared" si="7"/>
        <v>0</v>
      </c>
      <c r="P49" s="12">
        <v>0</v>
      </c>
      <c r="Q49" s="12">
        <f>COUNT(Q9:Q46)</f>
        <v>21</v>
      </c>
    </row>
    <row r="50" spans="3:17" x14ac:dyDescent="0.25">
      <c r="C50" s="41"/>
      <c r="D50" s="41"/>
      <c r="E50" s="1"/>
      <c r="H50" s="52" t="s">
        <v>16</v>
      </c>
      <c r="I50" s="52"/>
      <c r="J50" s="13">
        <f>J47/J49</f>
        <v>0.88888888888888884</v>
      </c>
      <c r="K50" s="13" t="e">
        <f>K47/K49</f>
        <v>#DIV/0!</v>
      </c>
      <c r="L50" s="13" t="e">
        <f t="shared" ref="L50:Q50" si="8">L47/L49</f>
        <v>#DIV/0!</v>
      </c>
      <c r="M50" s="13" t="e">
        <f t="shared" si="8"/>
        <v>#DIV/0!</v>
      </c>
      <c r="N50" s="14" t="e">
        <f t="shared" si="8"/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 x14ac:dyDescent="0.25">
      <c r="C51" s="41"/>
      <c r="D51" s="41"/>
      <c r="E51" s="1"/>
      <c r="H51" s="52" t="s">
        <v>17</v>
      </c>
      <c r="I51" s="52"/>
      <c r="J51" s="13">
        <f>J48/J49</f>
        <v>0.1111111111111111</v>
      </c>
      <c r="K51" s="13" t="e">
        <f t="shared" ref="K51:Q51" si="9">K48/K49</f>
        <v>#DIV/0!</v>
      </c>
      <c r="L51" s="14" t="e">
        <f t="shared" si="9"/>
        <v>#DIV/0!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 x14ac:dyDescent="0.25">
      <c r="C52" s="41"/>
      <c r="D52" s="41"/>
      <c r="E52" s="8"/>
      <c r="J52" s="16">
        <f>COUNTIF(J9:J29, "&gt;=79")</f>
        <v>16</v>
      </c>
      <c r="K52" s="16">
        <f>COUNTIF(K9:K29, "&gt;=51")</f>
        <v>0</v>
      </c>
      <c r="L52" s="16">
        <f t="shared" ref="L52" si="10">COUNTIF(L9:L29, "&gt;=53")</f>
        <v>0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J52/18</f>
        <v>0.88888888888888884</v>
      </c>
      <c r="K53" s="17">
        <f t="shared" ref="K53:N53" si="11">K52/20</f>
        <v>0</v>
      </c>
      <c r="L53" s="17">
        <f t="shared" si="11"/>
        <v>0</v>
      </c>
      <c r="M53" s="17">
        <f t="shared" si="11"/>
        <v>0</v>
      </c>
      <c r="N53" s="17">
        <f t="shared" si="11"/>
        <v>0</v>
      </c>
      <c r="O53" s="17" t="e">
        <f t="shared" ref="O53" si="12">O52/O49</f>
        <v>#DIV/0!</v>
      </c>
      <c r="P53" s="22"/>
      <c r="Q53" s="17">
        <f t="shared" ref="Q53" si="13">Q52/20</f>
        <v>0</v>
      </c>
    </row>
    <row r="54" spans="3:17" x14ac:dyDescent="0.25">
      <c r="J54" s="50"/>
      <c r="K54" s="50"/>
      <c r="L54" s="50"/>
      <c r="M54" s="50"/>
      <c r="N54" s="50"/>
      <c r="O54" s="50"/>
      <c r="P54" s="50"/>
    </row>
    <row r="55" spans="3:17" x14ac:dyDescent="0.25">
      <c r="J55" s="51" t="s">
        <v>18</v>
      </c>
      <c r="K55" s="51"/>
      <c r="L55" s="51"/>
      <c r="M55" s="51"/>
      <c r="N55" s="51"/>
      <c r="O55" s="51"/>
      <c r="P55" s="51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209B-61EB-4CBD-B441-8B7A4CA9C3BC}">
  <dimension ref="B2:S55"/>
  <sheetViews>
    <sheetView topLeftCell="A43" zoomScaleNormal="100" workbookViewId="0">
      <selection activeCell="Q52" activeCellId="3" sqref="J46 J52:J53 Q46 Q52: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</row>
    <row r="4" spans="2:19" x14ac:dyDescent="0.25">
      <c r="C4" t="s">
        <v>0</v>
      </c>
      <c r="D4" s="38" t="s">
        <v>152</v>
      </c>
      <c r="E4" s="38"/>
      <c r="F4" s="38"/>
      <c r="G4" s="38"/>
      <c r="I4" t="s">
        <v>1</v>
      </c>
      <c r="J4" s="39" t="s">
        <v>153</v>
      </c>
      <c r="K4" s="39"/>
      <c r="M4" t="s">
        <v>2</v>
      </c>
      <c r="N4" s="40">
        <v>45562</v>
      </c>
      <c r="O4" s="40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9" t="s">
        <v>43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155</v>
      </c>
      <c r="D9" s="35" t="s">
        <v>178</v>
      </c>
      <c r="E9" s="35"/>
      <c r="F9" s="35"/>
      <c r="G9" s="35"/>
      <c r="H9" s="35"/>
      <c r="I9" s="35"/>
      <c r="J9" s="28">
        <v>95</v>
      </c>
      <c r="K9" s="27"/>
      <c r="L9" s="27"/>
      <c r="M9" s="27"/>
      <c r="N9" s="27"/>
      <c r="O9" s="20"/>
      <c r="P9" s="4">
        <v>0</v>
      </c>
      <c r="Q9" s="10">
        <f>SUM(J9:N9)/5</f>
        <v>19</v>
      </c>
      <c r="S9" s="24"/>
    </row>
    <row r="10" spans="2:19" ht="15.75" x14ac:dyDescent="0.25">
      <c r="B10" s="6">
        <f>B9+1</f>
        <v>2</v>
      </c>
      <c r="C10" s="3" t="s">
        <v>156</v>
      </c>
      <c r="D10" s="35" t="s">
        <v>179</v>
      </c>
      <c r="E10" s="35"/>
      <c r="F10" s="35"/>
      <c r="G10" s="35"/>
      <c r="H10" s="35"/>
      <c r="I10" s="35"/>
      <c r="J10" s="28">
        <v>92</v>
      </c>
      <c r="K10" s="27"/>
      <c r="L10" s="9"/>
      <c r="M10" s="25"/>
      <c r="N10" s="27"/>
      <c r="O10" s="20"/>
      <c r="P10" s="4">
        <v>1</v>
      </c>
      <c r="Q10" s="10">
        <f t="shared" ref="Q10:Q31" si="0">SUM(J10:N10)/5</f>
        <v>18.399999999999999</v>
      </c>
      <c r="S10" s="24"/>
    </row>
    <row r="11" spans="2:19" ht="15.75" x14ac:dyDescent="0.25">
      <c r="B11" s="6">
        <f t="shared" ref="B11:B46" si="1">B10+1</f>
        <v>3</v>
      </c>
      <c r="C11" s="3" t="s">
        <v>157</v>
      </c>
      <c r="D11" s="35" t="s">
        <v>180</v>
      </c>
      <c r="E11" s="35"/>
      <c r="F11" s="35"/>
      <c r="G11" s="35"/>
      <c r="H11" s="35"/>
      <c r="I11" s="35"/>
      <c r="J11" s="28">
        <v>95</v>
      </c>
      <c r="K11" s="27"/>
      <c r="L11" s="27"/>
      <c r="M11" s="27"/>
      <c r="N11" s="27"/>
      <c r="O11" s="20"/>
      <c r="P11" s="4">
        <v>2</v>
      </c>
      <c r="Q11" s="10">
        <f t="shared" si="0"/>
        <v>19</v>
      </c>
      <c r="S11" s="24"/>
    </row>
    <row r="12" spans="2:19" ht="15.75" x14ac:dyDescent="0.25">
      <c r="B12" s="6">
        <f t="shared" si="1"/>
        <v>4</v>
      </c>
      <c r="C12" s="3" t="s">
        <v>158</v>
      </c>
      <c r="D12" s="35" t="s">
        <v>181</v>
      </c>
      <c r="E12" s="35"/>
      <c r="F12" s="35"/>
      <c r="G12" s="35"/>
      <c r="H12" s="35"/>
      <c r="I12" s="35"/>
      <c r="J12" s="28">
        <v>97</v>
      </c>
      <c r="K12" s="27"/>
      <c r="L12" s="9"/>
      <c r="M12" s="25"/>
      <c r="N12" s="27"/>
      <c r="O12" s="20"/>
      <c r="P12" s="4">
        <v>3</v>
      </c>
      <c r="Q12" s="10">
        <f t="shared" si="0"/>
        <v>19.399999999999999</v>
      </c>
      <c r="S12" s="24"/>
    </row>
    <row r="13" spans="2:19" ht="15.75" x14ac:dyDescent="0.25">
      <c r="B13" s="6">
        <f t="shared" si="1"/>
        <v>5</v>
      </c>
      <c r="C13" s="3" t="s">
        <v>159</v>
      </c>
      <c r="D13" s="35" t="s">
        <v>182</v>
      </c>
      <c r="E13" s="35"/>
      <c r="F13" s="35"/>
      <c r="G13" s="35"/>
      <c r="H13" s="35"/>
      <c r="I13" s="35"/>
      <c r="J13" s="28">
        <v>92</v>
      </c>
      <c r="K13" s="27"/>
      <c r="L13" s="9"/>
      <c r="M13" s="25"/>
      <c r="N13" s="27"/>
      <c r="O13" s="20"/>
      <c r="P13" s="4">
        <v>4</v>
      </c>
      <c r="Q13" s="10">
        <f t="shared" si="0"/>
        <v>18.399999999999999</v>
      </c>
      <c r="S13" s="24"/>
    </row>
    <row r="14" spans="2:19" ht="15.75" x14ac:dyDescent="0.25">
      <c r="B14" s="6">
        <f t="shared" si="1"/>
        <v>6</v>
      </c>
      <c r="C14" s="3" t="s">
        <v>160</v>
      </c>
      <c r="D14" s="35" t="s">
        <v>183</v>
      </c>
      <c r="E14" s="35"/>
      <c r="F14" s="35"/>
      <c r="G14" s="35"/>
      <c r="H14" s="35"/>
      <c r="I14" s="35"/>
      <c r="J14" s="28">
        <v>95</v>
      </c>
      <c r="K14" s="27"/>
      <c r="L14" s="27"/>
      <c r="M14" s="27"/>
      <c r="N14" s="27"/>
      <c r="O14" s="21"/>
      <c r="P14" s="4">
        <v>5</v>
      </c>
      <c r="Q14" s="10">
        <f t="shared" si="0"/>
        <v>19</v>
      </c>
      <c r="S14" s="24"/>
    </row>
    <row r="15" spans="2:19" ht="15.75" x14ac:dyDescent="0.25">
      <c r="B15" s="6">
        <f t="shared" si="1"/>
        <v>7</v>
      </c>
      <c r="C15" s="3" t="s">
        <v>161</v>
      </c>
      <c r="D15" s="35" t="s">
        <v>184</v>
      </c>
      <c r="E15" s="35"/>
      <c r="F15" s="35"/>
      <c r="G15" s="35"/>
      <c r="H15" s="35"/>
      <c r="I15" s="35"/>
      <c r="J15" s="33">
        <v>0</v>
      </c>
      <c r="K15" s="27"/>
      <c r="L15" s="9"/>
      <c r="M15" s="25"/>
      <c r="N15" s="27"/>
      <c r="O15" s="20"/>
      <c r="P15" s="4">
        <v>6</v>
      </c>
      <c r="Q15" s="10">
        <f t="shared" si="0"/>
        <v>0</v>
      </c>
      <c r="S15" s="24"/>
    </row>
    <row r="16" spans="2:19" ht="15.75" x14ac:dyDescent="0.25">
      <c r="B16" s="6">
        <f t="shared" si="1"/>
        <v>8</v>
      </c>
      <c r="C16" s="3" t="s">
        <v>162</v>
      </c>
      <c r="D16" s="35" t="s">
        <v>185</v>
      </c>
      <c r="E16" s="35"/>
      <c r="F16" s="35"/>
      <c r="G16" s="35"/>
      <c r="H16" s="35"/>
      <c r="I16" s="35"/>
      <c r="J16" s="33">
        <v>0</v>
      </c>
      <c r="K16" s="27"/>
      <c r="L16" s="27"/>
      <c r="M16" s="27"/>
      <c r="N16" s="27"/>
      <c r="O16" s="20"/>
      <c r="P16" s="4">
        <v>7</v>
      </c>
      <c r="Q16" s="10">
        <f t="shared" si="0"/>
        <v>0</v>
      </c>
      <c r="S16" s="24"/>
    </row>
    <row r="17" spans="2:19" ht="15.75" x14ac:dyDescent="0.25">
      <c r="B17" s="6">
        <f t="shared" si="1"/>
        <v>9</v>
      </c>
      <c r="C17" s="3" t="s">
        <v>163</v>
      </c>
      <c r="D17" s="35" t="s">
        <v>186</v>
      </c>
      <c r="E17" s="35"/>
      <c r="F17" s="35"/>
      <c r="G17" s="35"/>
      <c r="H17" s="35"/>
      <c r="I17" s="35"/>
      <c r="J17" s="28">
        <v>92</v>
      </c>
      <c r="K17" s="27"/>
      <c r="L17" s="9"/>
      <c r="M17" s="25"/>
      <c r="N17" s="27"/>
      <c r="O17" s="20"/>
      <c r="P17" s="4">
        <v>8</v>
      </c>
      <c r="Q17" s="10">
        <f t="shared" si="0"/>
        <v>18.399999999999999</v>
      </c>
      <c r="S17" s="24"/>
    </row>
    <row r="18" spans="2:19" ht="15.75" x14ac:dyDescent="0.25">
      <c r="B18" s="6">
        <f t="shared" si="1"/>
        <v>10</v>
      </c>
      <c r="C18" s="3" t="s">
        <v>164</v>
      </c>
      <c r="D18" s="35" t="s">
        <v>187</v>
      </c>
      <c r="E18" s="35"/>
      <c r="F18" s="35"/>
      <c r="G18" s="35"/>
      <c r="H18" s="35"/>
      <c r="I18" s="35"/>
      <c r="J18" s="28">
        <v>95</v>
      </c>
      <c r="K18" s="27"/>
      <c r="L18" s="9"/>
      <c r="M18" s="25"/>
      <c r="N18" s="27"/>
      <c r="O18" s="20"/>
      <c r="P18" s="4">
        <v>9</v>
      </c>
      <c r="Q18" s="10">
        <f t="shared" si="0"/>
        <v>19</v>
      </c>
      <c r="S18" s="24"/>
    </row>
    <row r="19" spans="2:19" ht="15.75" x14ac:dyDescent="0.25">
      <c r="B19" s="6">
        <f t="shared" si="1"/>
        <v>11</v>
      </c>
      <c r="C19" s="3" t="s">
        <v>165</v>
      </c>
      <c r="D19" s="35" t="s">
        <v>188</v>
      </c>
      <c r="E19" s="35"/>
      <c r="F19" s="35"/>
      <c r="G19" s="35"/>
      <c r="H19" s="35"/>
      <c r="I19" s="35"/>
      <c r="J19" s="28">
        <v>95</v>
      </c>
      <c r="K19" s="27"/>
      <c r="L19" s="27"/>
      <c r="M19" s="27"/>
      <c r="N19" s="27"/>
      <c r="O19" s="20"/>
      <c r="P19" s="4">
        <v>10</v>
      </c>
      <c r="Q19" s="10">
        <f t="shared" si="0"/>
        <v>19</v>
      </c>
      <c r="S19" s="24"/>
    </row>
    <row r="20" spans="2:19" ht="15.75" x14ac:dyDescent="0.25">
      <c r="B20" s="6">
        <f t="shared" si="1"/>
        <v>12</v>
      </c>
      <c r="C20" s="3" t="s">
        <v>166</v>
      </c>
      <c r="D20" s="35" t="s">
        <v>189</v>
      </c>
      <c r="E20" s="35"/>
      <c r="F20" s="35"/>
      <c r="G20" s="35"/>
      <c r="H20" s="35"/>
      <c r="I20" s="35"/>
      <c r="J20" s="28">
        <v>85</v>
      </c>
      <c r="K20" s="27"/>
      <c r="L20" s="9"/>
      <c r="M20" s="25"/>
      <c r="N20" s="27"/>
      <c r="O20" s="4"/>
      <c r="P20" s="4">
        <v>11</v>
      </c>
      <c r="Q20" s="10">
        <f t="shared" si="0"/>
        <v>17</v>
      </c>
      <c r="S20" s="24"/>
    </row>
    <row r="21" spans="2:19" ht="15.75" x14ac:dyDescent="0.25">
      <c r="B21" s="6">
        <f t="shared" si="1"/>
        <v>13</v>
      </c>
      <c r="C21" s="3" t="s">
        <v>167</v>
      </c>
      <c r="D21" s="35" t="s">
        <v>190</v>
      </c>
      <c r="E21" s="35"/>
      <c r="F21" s="35"/>
      <c r="G21" s="35"/>
      <c r="H21" s="35"/>
      <c r="I21" s="35"/>
      <c r="J21" s="28">
        <v>95</v>
      </c>
      <c r="K21" s="27"/>
      <c r="L21" s="25"/>
      <c r="M21" s="25"/>
      <c r="N21" s="27"/>
      <c r="O21" s="4"/>
      <c r="P21" s="4">
        <v>12</v>
      </c>
      <c r="Q21" s="10">
        <f t="shared" si="0"/>
        <v>19</v>
      </c>
      <c r="S21" s="24"/>
    </row>
    <row r="22" spans="2:19" ht="15.75" x14ac:dyDescent="0.25">
      <c r="B22" s="6">
        <f t="shared" si="1"/>
        <v>14</v>
      </c>
      <c r="C22" s="3" t="s">
        <v>168</v>
      </c>
      <c r="D22" s="35" t="s">
        <v>191</v>
      </c>
      <c r="E22" s="35"/>
      <c r="F22" s="35"/>
      <c r="G22" s="35"/>
      <c r="H22" s="35"/>
      <c r="I22" s="35"/>
      <c r="J22" s="28">
        <v>92</v>
      </c>
      <c r="K22" s="27"/>
      <c r="L22" s="27"/>
      <c r="M22" s="27"/>
      <c r="N22" s="27"/>
      <c r="O22" s="4"/>
      <c r="P22" s="4">
        <v>13</v>
      </c>
      <c r="Q22" s="10">
        <f t="shared" si="0"/>
        <v>18.399999999999999</v>
      </c>
      <c r="S22" s="24"/>
    </row>
    <row r="23" spans="2:19" ht="15.75" x14ac:dyDescent="0.25">
      <c r="B23" s="6">
        <f t="shared" si="1"/>
        <v>15</v>
      </c>
      <c r="C23" s="3" t="s">
        <v>169</v>
      </c>
      <c r="D23" s="35" t="s">
        <v>192</v>
      </c>
      <c r="E23" s="35"/>
      <c r="F23" s="35"/>
      <c r="G23" s="35"/>
      <c r="H23" s="35"/>
      <c r="I23" s="35"/>
      <c r="J23" s="28">
        <v>92</v>
      </c>
      <c r="K23" s="27"/>
      <c r="L23" s="9"/>
      <c r="M23" s="25"/>
      <c r="N23" s="27"/>
      <c r="O23" s="4"/>
      <c r="P23" s="4">
        <v>14</v>
      </c>
      <c r="Q23" s="10">
        <f t="shared" si="0"/>
        <v>18.399999999999999</v>
      </c>
      <c r="S23" s="24"/>
    </row>
    <row r="24" spans="2:19" ht="15.75" x14ac:dyDescent="0.25">
      <c r="B24" s="6">
        <f t="shared" si="1"/>
        <v>16</v>
      </c>
      <c r="C24" s="3" t="s">
        <v>170</v>
      </c>
      <c r="D24" s="35" t="s">
        <v>193</v>
      </c>
      <c r="E24" s="35"/>
      <c r="F24" s="35"/>
      <c r="G24" s="35"/>
      <c r="H24" s="35"/>
      <c r="I24" s="35"/>
      <c r="J24" s="28">
        <v>95</v>
      </c>
      <c r="K24" s="27"/>
      <c r="L24" s="27"/>
      <c r="M24" s="27"/>
      <c r="N24" s="27"/>
      <c r="O24" s="4"/>
      <c r="P24" s="4">
        <v>15</v>
      </c>
      <c r="Q24" s="10">
        <f t="shared" si="0"/>
        <v>19</v>
      </c>
      <c r="S24" s="24"/>
    </row>
    <row r="25" spans="2:19" ht="15.75" x14ac:dyDescent="0.25">
      <c r="B25" s="6">
        <f t="shared" si="1"/>
        <v>17</v>
      </c>
      <c r="C25" s="3" t="s">
        <v>171</v>
      </c>
      <c r="D25" s="35" t="s">
        <v>194</v>
      </c>
      <c r="E25" s="35"/>
      <c r="F25" s="35"/>
      <c r="G25" s="35"/>
      <c r="H25" s="35"/>
      <c r="I25" s="35"/>
      <c r="J25" s="33">
        <v>0</v>
      </c>
      <c r="K25" s="27"/>
      <c r="L25" s="9"/>
      <c r="M25" s="25"/>
      <c r="N25" s="27"/>
      <c r="O25" s="4"/>
      <c r="P25" s="4">
        <v>16</v>
      </c>
      <c r="Q25" s="10">
        <f t="shared" si="0"/>
        <v>0</v>
      </c>
      <c r="S25" s="24"/>
    </row>
    <row r="26" spans="2:19" ht="15.75" x14ac:dyDescent="0.25">
      <c r="B26" s="6">
        <f t="shared" si="1"/>
        <v>18</v>
      </c>
      <c r="C26" s="3" t="s">
        <v>172</v>
      </c>
      <c r="D26" s="35" t="s">
        <v>195</v>
      </c>
      <c r="E26" s="35"/>
      <c r="F26" s="35"/>
      <c r="G26" s="35"/>
      <c r="H26" s="35"/>
      <c r="I26" s="35"/>
      <c r="J26" s="28">
        <v>90</v>
      </c>
      <c r="K26" s="27"/>
      <c r="L26" s="9"/>
      <c r="M26" s="25"/>
      <c r="N26" s="27"/>
      <c r="O26" s="4"/>
      <c r="P26" s="4">
        <v>17</v>
      </c>
      <c r="Q26" s="10">
        <f t="shared" si="0"/>
        <v>18</v>
      </c>
      <c r="S26" s="24"/>
    </row>
    <row r="27" spans="2:19" ht="15.75" x14ac:dyDescent="0.25">
      <c r="B27" s="6">
        <f t="shared" si="1"/>
        <v>19</v>
      </c>
      <c r="C27" s="3" t="s">
        <v>173</v>
      </c>
      <c r="D27" s="35" t="s">
        <v>196</v>
      </c>
      <c r="E27" s="35"/>
      <c r="F27" s="35"/>
      <c r="G27" s="35"/>
      <c r="H27" s="35"/>
      <c r="I27" s="35"/>
      <c r="J27" s="28">
        <v>95</v>
      </c>
      <c r="K27" s="27"/>
      <c r="L27" s="27"/>
      <c r="M27" s="27"/>
      <c r="N27" s="27"/>
      <c r="O27" s="4"/>
      <c r="P27" s="4">
        <v>18</v>
      </c>
      <c r="Q27" s="10">
        <f t="shared" si="0"/>
        <v>19</v>
      </c>
      <c r="S27" s="24"/>
    </row>
    <row r="28" spans="2:19" ht="15.75" x14ac:dyDescent="0.25">
      <c r="B28" s="6">
        <f t="shared" si="1"/>
        <v>20</v>
      </c>
      <c r="C28" s="3" t="s">
        <v>174</v>
      </c>
      <c r="D28" s="35" t="s">
        <v>197</v>
      </c>
      <c r="E28" s="35"/>
      <c r="F28" s="35"/>
      <c r="G28" s="35"/>
      <c r="H28" s="35"/>
      <c r="I28" s="35"/>
      <c r="J28" s="28">
        <v>92</v>
      </c>
      <c r="K28" s="27"/>
      <c r="L28" s="9"/>
      <c r="M28" s="25"/>
      <c r="N28" s="27"/>
      <c r="O28" s="4"/>
      <c r="P28" s="4">
        <v>19</v>
      </c>
      <c r="Q28" s="10">
        <f t="shared" si="0"/>
        <v>18.399999999999999</v>
      </c>
      <c r="S28" s="24"/>
    </row>
    <row r="29" spans="2:19" ht="15.75" x14ac:dyDescent="0.25">
      <c r="B29" s="6">
        <f t="shared" si="1"/>
        <v>21</v>
      </c>
      <c r="C29" s="3" t="s">
        <v>175</v>
      </c>
      <c r="D29" s="35" t="s">
        <v>198</v>
      </c>
      <c r="E29" s="35"/>
      <c r="F29" s="35"/>
      <c r="G29" s="35"/>
      <c r="H29" s="35"/>
      <c r="I29" s="35"/>
      <c r="J29" s="28">
        <v>92</v>
      </c>
      <c r="K29" s="4"/>
      <c r="L29" s="4"/>
      <c r="M29" s="4"/>
      <c r="N29" s="4"/>
      <c r="O29" s="4"/>
      <c r="P29" s="4">
        <v>20</v>
      </c>
      <c r="Q29" s="10">
        <f t="shared" si="0"/>
        <v>18.399999999999999</v>
      </c>
    </row>
    <row r="30" spans="2:19" ht="15.75" x14ac:dyDescent="0.25">
      <c r="B30" s="6">
        <f t="shared" si="1"/>
        <v>22</v>
      </c>
      <c r="C30" s="3" t="s">
        <v>176</v>
      </c>
      <c r="D30" s="35" t="s">
        <v>199</v>
      </c>
      <c r="E30" s="35"/>
      <c r="F30" s="35"/>
      <c r="G30" s="35"/>
      <c r="H30" s="35"/>
      <c r="I30" s="35"/>
      <c r="J30" s="28">
        <v>92</v>
      </c>
      <c r="K30" s="4"/>
      <c r="L30" s="4"/>
      <c r="M30" s="4"/>
      <c r="N30" s="4"/>
      <c r="O30" s="4"/>
      <c r="P30" s="4">
        <v>21</v>
      </c>
      <c r="Q30" s="10">
        <f t="shared" si="0"/>
        <v>18.399999999999999</v>
      </c>
    </row>
    <row r="31" spans="2:19" ht="15.75" x14ac:dyDescent="0.25">
      <c r="B31" s="6">
        <f t="shared" si="1"/>
        <v>23</v>
      </c>
      <c r="C31" s="3" t="s">
        <v>177</v>
      </c>
      <c r="D31" s="35" t="s">
        <v>200</v>
      </c>
      <c r="E31" s="35"/>
      <c r="F31" s="35"/>
      <c r="G31" s="35"/>
      <c r="H31" s="35"/>
      <c r="I31" s="35"/>
      <c r="J31" s="28">
        <v>92</v>
      </c>
      <c r="K31" s="4"/>
      <c r="L31" s="4"/>
      <c r="M31" s="4"/>
      <c r="N31" s="4"/>
      <c r="O31" s="4"/>
      <c r="P31" s="4">
        <v>22</v>
      </c>
      <c r="Q31" s="10">
        <f t="shared" si="0"/>
        <v>18.399999999999999</v>
      </c>
    </row>
    <row r="32" spans="2:19" ht="15.75" x14ac:dyDescent="0.25">
      <c r="B32" s="6">
        <f t="shared" si="1"/>
        <v>24</v>
      </c>
      <c r="C32" s="30"/>
      <c r="D32" s="35"/>
      <c r="E32" s="35"/>
      <c r="F32" s="35"/>
      <c r="G32" s="35"/>
      <c r="H32" s="35"/>
      <c r="I32" s="35"/>
      <c r="J32" s="28"/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1"/>
        <v>25</v>
      </c>
      <c r="C33" s="30"/>
      <c r="D33" s="35"/>
      <c r="E33" s="35"/>
      <c r="F33" s="35"/>
      <c r="G33" s="35"/>
      <c r="H33" s="35"/>
      <c r="I33" s="35"/>
      <c r="J33" s="28"/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1"/>
        <v>26</v>
      </c>
      <c r="C34" s="30"/>
      <c r="D34" s="35"/>
      <c r="E34" s="35"/>
      <c r="F34" s="35"/>
      <c r="G34" s="35"/>
      <c r="H34" s="35"/>
      <c r="I34" s="35"/>
      <c r="J34" s="28"/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1"/>
        <v>27</v>
      </c>
      <c r="C35" s="30"/>
      <c r="D35" s="35"/>
      <c r="E35" s="35"/>
      <c r="F35" s="35"/>
      <c r="G35" s="35"/>
      <c r="H35" s="35"/>
      <c r="I35" s="35"/>
      <c r="J35" s="28"/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1"/>
        <v>28</v>
      </c>
      <c r="C36" s="30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1"/>
        <v>29</v>
      </c>
      <c r="C37" s="30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46"/>
      <c r="E46" s="47"/>
      <c r="F46" s="47"/>
      <c r="G46" s="47"/>
      <c r="H46" s="47"/>
      <c r="I46" s="48"/>
      <c r="J46" s="18">
        <f>SUM(J9:J28)/23</f>
        <v>68.869565217391298</v>
      </c>
      <c r="K46" s="18">
        <f t="shared" ref="K46:N46" si="2">SUM(K9:K28)/20</f>
        <v>0</v>
      </c>
      <c r="L46" s="18">
        <f t="shared" si="2"/>
        <v>0</v>
      </c>
      <c r="M46" s="18">
        <f t="shared" si="2"/>
        <v>0</v>
      </c>
      <c r="N46" s="18">
        <f t="shared" si="2"/>
        <v>0</v>
      </c>
      <c r="O46" s="18">
        <f t="shared" ref="O46" si="3">SUM(O9:O19)/11</f>
        <v>0</v>
      </c>
      <c r="P46" s="23"/>
      <c r="Q46" s="18">
        <f t="shared" ref="Q46" si="4">SUM(Q9:Q28)/20</f>
        <v>15.839999999999998</v>
      </c>
    </row>
    <row r="47" spans="2:17" x14ac:dyDescent="0.25">
      <c r="C47" s="41"/>
      <c r="D47" s="41"/>
      <c r="E47" s="1"/>
      <c r="H47" s="49" t="s">
        <v>19</v>
      </c>
      <c r="I47" s="49"/>
      <c r="J47" s="11">
        <f>COUNTIF(J9:J40,"&gt;=70")</f>
        <v>20</v>
      </c>
      <c r="K47" s="11">
        <f>COUNTIF(K9:K40,"&gt;=70")</f>
        <v>0</v>
      </c>
      <c r="L47" s="11">
        <f t="shared" ref="L47:P47" si="5">COUNTIF(L9:L40,"&gt;=70")</f>
        <v>0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 x14ac:dyDescent="0.25">
      <c r="C48" s="41"/>
      <c r="D48" s="41"/>
      <c r="E48" s="8"/>
      <c r="H48" s="44" t="s">
        <v>20</v>
      </c>
      <c r="I48" s="44"/>
      <c r="J48" s="12">
        <f>COUNTIF(J9:J44,"&lt;70")</f>
        <v>3</v>
      </c>
      <c r="K48" s="12">
        <f>COUNTIF(K9:K33,"&lt;70")</f>
        <v>0</v>
      </c>
      <c r="L48" s="12">
        <f>COUNTIF(L9:L44,"&lt;70")</f>
        <v>0</v>
      </c>
      <c r="M48" s="12">
        <f t="shared" ref="M48:O48" si="6">COUNTIF(M9:M44,"&lt;70")</f>
        <v>0</v>
      </c>
      <c r="N48" s="12">
        <f t="shared" si="6"/>
        <v>0</v>
      </c>
      <c r="O48" s="12">
        <f t="shared" si="6"/>
        <v>0</v>
      </c>
      <c r="P48" s="12">
        <v>0</v>
      </c>
      <c r="Q48" s="12">
        <f>COUNTIF(Q9:Q46,"&lt;70")</f>
        <v>24</v>
      </c>
    </row>
    <row r="49" spans="3:17" x14ac:dyDescent="0.25">
      <c r="C49" s="41"/>
      <c r="D49" s="41"/>
      <c r="E49" s="41"/>
      <c r="H49" s="44" t="s">
        <v>21</v>
      </c>
      <c r="I49" s="44"/>
      <c r="J49" s="12">
        <f>COUNT(J9:J45)</f>
        <v>23</v>
      </c>
      <c r="K49" s="12">
        <f t="shared" ref="K49:O49" si="7">COUNT(K9:K45)</f>
        <v>0</v>
      </c>
      <c r="L49" s="12">
        <f t="shared" si="7"/>
        <v>0</v>
      </c>
      <c r="M49" s="12">
        <f t="shared" si="7"/>
        <v>0</v>
      </c>
      <c r="N49" s="12">
        <f t="shared" si="7"/>
        <v>0</v>
      </c>
      <c r="O49" s="12">
        <f t="shared" si="7"/>
        <v>0</v>
      </c>
      <c r="P49" s="12">
        <v>0</v>
      </c>
      <c r="Q49" s="12">
        <f>COUNT(Q9:Q46)</f>
        <v>24</v>
      </c>
    </row>
    <row r="50" spans="3:17" x14ac:dyDescent="0.25">
      <c r="C50" s="41"/>
      <c r="D50" s="41"/>
      <c r="E50" s="1"/>
      <c r="H50" s="52" t="s">
        <v>16</v>
      </c>
      <c r="I50" s="52"/>
      <c r="J50" s="13">
        <f>J47/J49</f>
        <v>0.86956521739130432</v>
      </c>
      <c r="K50" s="13" t="e">
        <f>K47/K49</f>
        <v>#DIV/0!</v>
      </c>
      <c r="L50" s="13" t="e">
        <f t="shared" ref="L50:Q50" si="8">L47/L49</f>
        <v>#DIV/0!</v>
      </c>
      <c r="M50" s="13" t="e">
        <f t="shared" si="8"/>
        <v>#DIV/0!</v>
      </c>
      <c r="N50" s="14" t="e">
        <f t="shared" si="8"/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 x14ac:dyDescent="0.25">
      <c r="C51" s="41"/>
      <c r="D51" s="41"/>
      <c r="E51" s="1"/>
      <c r="H51" s="52" t="s">
        <v>17</v>
      </c>
      <c r="I51" s="52"/>
      <c r="J51" s="13">
        <f>J48/J49</f>
        <v>0.13043478260869565</v>
      </c>
      <c r="K51" s="13" t="e">
        <f t="shared" ref="K51:Q51" si="9">K48/K49</f>
        <v>#DIV/0!</v>
      </c>
      <c r="L51" s="14" t="e">
        <f t="shared" si="9"/>
        <v>#DIV/0!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 x14ac:dyDescent="0.25">
      <c r="C52" s="41"/>
      <c r="D52" s="41"/>
      <c r="E52" s="8"/>
      <c r="J52" s="16">
        <f>COUNTIF(J9:J29, "&gt;=68")</f>
        <v>18</v>
      </c>
      <c r="K52" s="16">
        <f>COUNTIF(K9:K29, "&gt;=51")</f>
        <v>0</v>
      </c>
      <c r="L52" s="16">
        <f t="shared" ref="L52" si="10">COUNTIF(L9:L29, "&gt;=53")</f>
        <v>0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J52/23</f>
        <v>0.78260869565217395</v>
      </c>
      <c r="K53" s="17">
        <f t="shared" ref="K53:N53" si="11">K52/20</f>
        <v>0</v>
      </c>
      <c r="L53" s="17">
        <f t="shared" si="11"/>
        <v>0</v>
      </c>
      <c r="M53" s="17">
        <f t="shared" si="11"/>
        <v>0</v>
      </c>
      <c r="N53" s="17">
        <f t="shared" si="11"/>
        <v>0</v>
      </c>
      <c r="O53" s="17" t="e">
        <f t="shared" ref="O53" si="12">O52/O49</f>
        <v>#DIV/0!</v>
      </c>
      <c r="P53" s="22"/>
      <c r="Q53" s="17">
        <f t="shared" ref="Q53" si="13">Q52/20</f>
        <v>0</v>
      </c>
    </row>
    <row r="54" spans="3:17" x14ac:dyDescent="0.25">
      <c r="J54" s="50"/>
      <c r="K54" s="50"/>
      <c r="L54" s="50"/>
      <c r="M54" s="50"/>
      <c r="N54" s="50"/>
      <c r="O54" s="50"/>
      <c r="P54" s="50"/>
    </row>
    <row r="55" spans="3:17" x14ac:dyDescent="0.25">
      <c r="J55" s="51" t="s">
        <v>18</v>
      </c>
      <c r="K55" s="51"/>
      <c r="L55" s="51"/>
      <c r="M55" s="51"/>
      <c r="N55" s="51"/>
      <c r="O55" s="51"/>
      <c r="P55" s="51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T55"/>
  <sheetViews>
    <sheetView topLeftCell="A37" zoomScaleNormal="100" workbookViewId="0">
      <selection activeCell="Q52" activeCellId="3" sqref="J46 Q46 J52:J53 Q52: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28515625" customWidth="1"/>
  </cols>
  <sheetData>
    <row r="2" spans="2:19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</row>
    <row r="4" spans="2:19" x14ac:dyDescent="0.25">
      <c r="C4" t="s">
        <v>0</v>
      </c>
      <c r="D4" s="38" t="s">
        <v>98</v>
      </c>
      <c r="E4" s="38"/>
      <c r="F4" s="38"/>
      <c r="G4" s="38"/>
      <c r="I4" t="s">
        <v>1</v>
      </c>
      <c r="J4" s="39" t="s">
        <v>99</v>
      </c>
      <c r="K4" s="39"/>
      <c r="M4" t="s">
        <v>2</v>
      </c>
      <c r="N4" s="40">
        <v>45562</v>
      </c>
      <c r="O4" s="40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9" t="s">
        <v>43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0" t="s">
        <v>100</v>
      </c>
      <c r="D9" s="35" t="s">
        <v>30</v>
      </c>
      <c r="E9" s="35"/>
      <c r="F9" s="35"/>
      <c r="G9" s="35"/>
      <c r="H9" s="35"/>
      <c r="I9" s="35"/>
      <c r="J9" s="27">
        <v>0</v>
      </c>
      <c r="K9" s="27"/>
      <c r="L9" s="27"/>
      <c r="M9" s="27"/>
      <c r="N9" s="27"/>
      <c r="O9" s="20"/>
      <c r="P9" s="4">
        <v>0</v>
      </c>
      <c r="Q9" s="10">
        <f>SUM(J9:N9)/5</f>
        <v>0</v>
      </c>
      <c r="S9" s="24"/>
    </row>
    <row r="10" spans="2:19" ht="15.75" x14ac:dyDescent="0.25">
      <c r="B10" s="6">
        <f>B9+1</f>
        <v>2</v>
      </c>
      <c r="C10" s="30" t="s">
        <v>101</v>
      </c>
      <c r="D10" s="35" t="s">
        <v>126</v>
      </c>
      <c r="E10" s="35"/>
      <c r="F10" s="35"/>
      <c r="G10" s="35"/>
      <c r="H10" s="35"/>
      <c r="I10" s="35"/>
      <c r="J10" s="27">
        <v>0</v>
      </c>
      <c r="K10" s="27"/>
      <c r="L10" s="9"/>
      <c r="M10" s="25"/>
      <c r="N10" s="27"/>
      <c r="O10" s="20"/>
      <c r="P10" s="4">
        <v>0</v>
      </c>
      <c r="Q10" s="10">
        <f t="shared" ref="Q10:Q28" si="0">SUM(J10:N10)/5</f>
        <v>0</v>
      </c>
      <c r="S10" s="24"/>
    </row>
    <row r="11" spans="2:19" ht="15.75" x14ac:dyDescent="0.25">
      <c r="B11" s="6">
        <f t="shared" ref="B11:B37" si="1">B10+1</f>
        <v>3</v>
      </c>
      <c r="C11" s="30" t="s">
        <v>102</v>
      </c>
      <c r="D11" s="35" t="s">
        <v>127</v>
      </c>
      <c r="E11" s="35"/>
      <c r="F11" s="35"/>
      <c r="G11" s="35"/>
      <c r="H11" s="35"/>
      <c r="I11" s="35"/>
      <c r="J11" s="27">
        <v>97</v>
      </c>
      <c r="K11" s="27"/>
      <c r="L11" s="27"/>
      <c r="M11" s="27"/>
      <c r="N11" s="27"/>
      <c r="O11" s="20"/>
      <c r="P11" s="4">
        <v>0</v>
      </c>
      <c r="Q11" s="10">
        <f t="shared" si="0"/>
        <v>19.399999999999999</v>
      </c>
      <c r="S11" s="24"/>
    </row>
    <row r="12" spans="2:19" ht="15.75" x14ac:dyDescent="0.25">
      <c r="B12" s="6">
        <f t="shared" si="1"/>
        <v>4</v>
      </c>
      <c r="C12" s="30" t="s">
        <v>103</v>
      </c>
      <c r="D12" s="35" t="s">
        <v>128</v>
      </c>
      <c r="E12" s="35"/>
      <c r="F12" s="35"/>
      <c r="G12" s="35"/>
      <c r="H12" s="35"/>
      <c r="I12" s="35"/>
      <c r="J12" s="27">
        <v>97</v>
      </c>
      <c r="K12" s="27"/>
      <c r="L12" s="9"/>
      <c r="M12" s="25"/>
      <c r="N12" s="27"/>
      <c r="O12" s="20"/>
      <c r="P12" s="4">
        <v>0</v>
      </c>
      <c r="Q12" s="10">
        <f t="shared" si="0"/>
        <v>19.399999999999999</v>
      </c>
      <c r="S12" s="24"/>
    </row>
    <row r="13" spans="2:19" ht="15.75" x14ac:dyDescent="0.25">
      <c r="B13" s="6">
        <f t="shared" si="1"/>
        <v>5</v>
      </c>
      <c r="C13" s="30" t="s">
        <v>28</v>
      </c>
      <c r="D13" s="35" t="s">
        <v>129</v>
      </c>
      <c r="E13" s="35"/>
      <c r="F13" s="35"/>
      <c r="G13" s="35"/>
      <c r="H13" s="35"/>
      <c r="I13" s="35"/>
      <c r="J13" s="27">
        <v>0</v>
      </c>
      <c r="K13" s="27"/>
      <c r="L13" s="9"/>
      <c r="M13" s="25"/>
      <c r="N13" s="27"/>
      <c r="O13" s="20"/>
      <c r="P13" s="4">
        <v>0</v>
      </c>
      <c r="Q13" s="10">
        <f t="shared" si="0"/>
        <v>0</v>
      </c>
      <c r="S13" s="24"/>
    </row>
    <row r="14" spans="2:19" ht="15.75" x14ac:dyDescent="0.25">
      <c r="B14" s="6">
        <f t="shared" si="1"/>
        <v>6</v>
      </c>
      <c r="C14" s="30" t="s">
        <v>104</v>
      </c>
      <c r="D14" s="35" t="s">
        <v>130</v>
      </c>
      <c r="E14" s="35"/>
      <c r="F14" s="35"/>
      <c r="G14" s="35"/>
      <c r="H14" s="35"/>
      <c r="I14" s="35"/>
      <c r="J14" s="27">
        <v>97</v>
      </c>
      <c r="K14" s="27"/>
      <c r="L14" s="27"/>
      <c r="M14" s="27"/>
      <c r="N14" s="27"/>
      <c r="O14" s="21"/>
      <c r="P14" s="4">
        <v>0</v>
      </c>
      <c r="Q14" s="10">
        <f t="shared" si="0"/>
        <v>19.399999999999999</v>
      </c>
      <c r="S14" s="24"/>
    </row>
    <row r="15" spans="2:19" ht="15.75" x14ac:dyDescent="0.25">
      <c r="B15" s="6">
        <f t="shared" si="1"/>
        <v>7</v>
      </c>
      <c r="C15" s="30" t="s">
        <v>29</v>
      </c>
      <c r="D15" s="35" t="s">
        <v>131</v>
      </c>
      <c r="E15" s="35"/>
      <c r="F15" s="35"/>
      <c r="G15" s="35"/>
      <c r="H15" s="35"/>
      <c r="I15" s="35"/>
      <c r="J15" s="27">
        <v>97</v>
      </c>
      <c r="K15" s="27"/>
      <c r="L15" s="9"/>
      <c r="M15" s="25"/>
      <c r="N15" s="27"/>
      <c r="O15" s="20"/>
      <c r="P15" s="4">
        <v>0</v>
      </c>
      <c r="Q15" s="10">
        <f t="shared" si="0"/>
        <v>19.399999999999999</v>
      </c>
      <c r="S15" s="24"/>
    </row>
    <row r="16" spans="2:19" ht="15.75" x14ac:dyDescent="0.25">
      <c r="B16" s="6">
        <f t="shared" si="1"/>
        <v>8</v>
      </c>
      <c r="C16" s="30" t="s">
        <v>105</v>
      </c>
      <c r="D16" s="35" t="s">
        <v>132</v>
      </c>
      <c r="E16" s="35"/>
      <c r="F16" s="35"/>
      <c r="G16" s="35"/>
      <c r="H16" s="35"/>
      <c r="I16" s="35"/>
      <c r="J16" s="27">
        <v>0</v>
      </c>
      <c r="K16" s="27"/>
      <c r="L16" s="27"/>
      <c r="M16" s="27"/>
      <c r="N16" s="27"/>
      <c r="O16" s="20"/>
      <c r="P16" s="4">
        <v>0</v>
      </c>
      <c r="Q16" s="10">
        <f t="shared" si="0"/>
        <v>0</v>
      </c>
      <c r="S16" s="24"/>
    </row>
    <row r="17" spans="2:20" ht="15.75" x14ac:dyDescent="0.25">
      <c r="B17" s="6">
        <f t="shared" si="1"/>
        <v>9</v>
      </c>
      <c r="C17" s="30" t="s">
        <v>106</v>
      </c>
      <c r="D17" s="35" t="s">
        <v>133</v>
      </c>
      <c r="E17" s="35"/>
      <c r="F17" s="35"/>
      <c r="G17" s="35"/>
      <c r="H17" s="35"/>
      <c r="I17" s="35"/>
      <c r="J17" s="27">
        <v>0</v>
      </c>
      <c r="K17" s="27"/>
      <c r="L17" s="9"/>
      <c r="M17" s="25"/>
      <c r="N17" s="27"/>
      <c r="O17" s="20"/>
      <c r="P17" s="4">
        <v>0</v>
      </c>
      <c r="Q17" s="10">
        <f t="shared" si="0"/>
        <v>0</v>
      </c>
      <c r="S17" s="24"/>
    </row>
    <row r="18" spans="2:20" ht="15.75" x14ac:dyDescent="0.25">
      <c r="B18" s="6">
        <f t="shared" si="1"/>
        <v>10</v>
      </c>
      <c r="C18" s="30" t="s">
        <v>107</v>
      </c>
      <c r="D18" s="35" t="s">
        <v>134</v>
      </c>
      <c r="E18" s="35"/>
      <c r="F18" s="35"/>
      <c r="G18" s="35"/>
      <c r="H18" s="35"/>
      <c r="I18" s="35"/>
      <c r="J18" s="27">
        <v>90</v>
      </c>
      <c r="K18" s="27"/>
      <c r="L18" s="9"/>
      <c r="M18" s="25"/>
      <c r="N18" s="27"/>
      <c r="O18" s="20"/>
      <c r="P18" s="4">
        <v>0</v>
      </c>
      <c r="Q18" s="10">
        <f t="shared" si="0"/>
        <v>18</v>
      </c>
      <c r="S18" s="24"/>
    </row>
    <row r="19" spans="2:20" ht="15.75" x14ac:dyDescent="0.25">
      <c r="B19" s="6">
        <f t="shared" si="1"/>
        <v>11</v>
      </c>
      <c r="C19" s="30" t="s">
        <v>108</v>
      </c>
      <c r="D19" s="35" t="s">
        <v>135</v>
      </c>
      <c r="E19" s="35"/>
      <c r="F19" s="35"/>
      <c r="G19" s="35"/>
      <c r="H19" s="35"/>
      <c r="I19" s="35"/>
      <c r="J19" s="27">
        <v>0</v>
      </c>
      <c r="K19" s="27"/>
      <c r="L19" s="27"/>
      <c r="M19" s="27"/>
      <c r="N19" s="27"/>
      <c r="O19" s="20"/>
      <c r="P19" s="4">
        <v>0</v>
      </c>
      <c r="Q19" s="10">
        <f t="shared" si="0"/>
        <v>0</v>
      </c>
      <c r="S19" s="24"/>
    </row>
    <row r="20" spans="2:20" ht="15.75" x14ac:dyDescent="0.25">
      <c r="B20" s="6">
        <f t="shared" si="1"/>
        <v>12</v>
      </c>
      <c r="C20" s="30" t="s">
        <v>109</v>
      </c>
      <c r="D20" s="35" t="s">
        <v>136</v>
      </c>
      <c r="E20" s="35"/>
      <c r="F20" s="35"/>
      <c r="G20" s="35"/>
      <c r="H20" s="35"/>
      <c r="I20" s="35"/>
      <c r="J20" s="27">
        <v>97</v>
      </c>
      <c r="K20" s="27"/>
      <c r="L20" s="9"/>
      <c r="M20" s="25"/>
      <c r="N20" s="27"/>
      <c r="O20" s="4"/>
      <c r="P20" s="4"/>
      <c r="Q20" s="10">
        <f t="shared" si="0"/>
        <v>19.399999999999999</v>
      </c>
      <c r="S20" s="24"/>
    </row>
    <row r="21" spans="2:20" ht="15.75" x14ac:dyDescent="0.25">
      <c r="B21" s="6">
        <f t="shared" si="1"/>
        <v>13</v>
      </c>
      <c r="C21" s="30" t="s">
        <v>110</v>
      </c>
      <c r="D21" s="35" t="s">
        <v>137</v>
      </c>
      <c r="E21" s="35"/>
      <c r="F21" s="35"/>
      <c r="G21" s="35"/>
      <c r="H21" s="35"/>
      <c r="I21" s="35"/>
      <c r="J21" s="27">
        <v>0</v>
      </c>
      <c r="K21" s="27"/>
      <c r="L21" s="25"/>
      <c r="M21" s="25"/>
      <c r="N21" s="27"/>
      <c r="O21" s="4"/>
      <c r="P21" s="4"/>
      <c r="Q21" s="10">
        <f t="shared" si="0"/>
        <v>0</v>
      </c>
      <c r="S21" s="24"/>
    </row>
    <row r="22" spans="2:20" ht="15.75" x14ac:dyDescent="0.25">
      <c r="B22" s="6">
        <f t="shared" si="1"/>
        <v>14</v>
      </c>
      <c r="C22" s="30" t="s">
        <v>111</v>
      </c>
      <c r="D22" s="35" t="s">
        <v>138</v>
      </c>
      <c r="E22" s="35"/>
      <c r="F22" s="35"/>
      <c r="G22" s="35"/>
      <c r="H22" s="35"/>
      <c r="I22" s="35"/>
      <c r="J22" s="27">
        <v>97</v>
      </c>
      <c r="K22" s="27"/>
      <c r="L22" s="27"/>
      <c r="M22" s="27"/>
      <c r="N22" s="27"/>
      <c r="O22" s="4"/>
      <c r="P22" s="4"/>
      <c r="Q22" s="10">
        <f t="shared" si="0"/>
        <v>19.399999999999999</v>
      </c>
      <c r="S22" s="24"/>
      <c r="T22" s="29"/>
    </row>
    <row r="23" spans="2:20" ht="15.75" x14ac:dyDescent="0.25">
      <c r="B23" s="6">
        <f t="shared" si="1"/>
        <v>15</v>
      </c>
      <c r="C23" s="30" t="s">
        <v>112</v>
      </c>
      <c r="D23" s="35" t="s">
        <v>139</v>
      </c>
      <c r="E23" s="35"/>
      <c r="F23" s="35"/>
      <c r="G23" s="35"/>
      <c r="H23" s="35"/>
      <c r="I23" s="35"/>
      <c r="J23" s="27">
        <v>94</v>
      </c>
      <c r="K23" s="27"/>
      <c r="L23" s="9"/>
      <c r="M23" s="25"/>
      <c r="N23" s="27"/>
      <c r="O23" s="4"/>
      <c r="P23" s="4"/>
      <c r="Q23" s="10">
        <f t="shared" si="0"/>
        <v>18.8</v>
      </c>
      <c r="S23" s="24"/>
    </row>
    <row r="24" spans="2:20" ht="15.75" x14ac:dyDescent="0.25">
      <c r="B24" s="6">
        <f t="shared" si="1"/>
        <v>16</v>
      </c>
      <c r="C24" s="30" t="s">
        <v>113</v>
      </c>
      <c r="D24" s="35" t="s">
        <v>31</v>
      </c>
      <c r="E24" s="35"/>
      <c r="F24" s="35"/>
      <c r="G24" s="35"/>
      <c r="H24" s="35"/>
      <c r="I24" s="35"/>
      <c r="J24" s="27">
        <v>0</v>
      </c>
      <c r="K24" s="27"/>
      <c r="L24" s="27"/>
      <c r="M24" s="27"/>
      <c r="N24" s="27"/>
      <c r="O24" s="4"/>
      <c r="P24" s="4"/>
      <c r="Q24" s="10">
        <f t="shared" si="0"/>
        <v>0</v>
      </c>
      <c r="S24" s="24"/>
    </row>
    <row r="25" spans="2:20" ht="15.75" x14ac:dyDescent="0.25">
      <c r="B25" s="6">
        <f t="shared" si="1"/>
        <v>17</v>
      </c>
      <c r="C25" s="30" t="s">
        <v>114</v>
      </c>
      <c r="D25" s="35" t="s">
        <v>140</v>
      </c>
      <c r="E25" s="35"/>
      <c r="F25" s="35"/>
      <c r="G25" s="35"/>
      <c r="H25" s="35"/>
      <c r="I25" s="35"/>
      <c r="J25" s="27">
        <v>97</v>
      </c>
      <c r="K25" s="27"/>
      <c r="L25" s="9"/>
      <c r="M25" s="25"/>
      <c r="N25" s="27"/>
      <c r="O25" s="4"/>
      <c r="P25" s="4"/>
      <c r="Q25" s="10">
        <f t="shared" si="0"/>
        <v>19.399999999999999</v>
      </c>
      <c r="S25" s="24"/>
    </row>
    <row r="26" spans="2:20" ht="15.75" x14ac:dyDescent="0.25">
      <c r="B26" s="6">
        <f t="shared" si="1"/>
        <v>18</v>
      </c>
      <c r="C26" s="30" t="s">
        <v>115</v>
      </c>
      <c r="D26" s="35" t="s">
        <v>141</v>
      </c>
      <c r="E26" s="35"/>
      <c r="F26" s="35"/>
      <c r="G26" s="35"/>
      <c r="H26" s="35"/>
      <c r="I26" s="35"/>
      <c r="J26" s="27">
        <v>97</v>
      </c>
      <c r="K26" s="27"/>
      <c r="L26" s="9"/>
      <c r="M26" s="25"/>
      <c r="N26" s="27"/>
      <c r="O26" s="4"/>
      <c r="P26" s="4"/>
      <c r="Q26" s="10">
        <f t="shared" si="0"/>
        <v>19.399999999999999</v>
      </c>
      <c r="S26" s="24"/>
    </row>
    <row r="27" spans="2:20" ht="15.75" x14ac:dyDescent="0.25">
      <c r="B27" s="6">
        <f t="shared" si="1"/>
        <v>19</v>
      </c>
      <c r="C27" s="30" t="s">
        <v>116</v>
      </c>
      <c r="D27" s="35" t="s">
        <v>142</v>
      </c>
      <c r="E27" s="35"/>
      <c r="F27" s="35"/>
      <c r="G27" s="35"/>
      <c r="H27" s="35"/>
      <c r="I27" s="35"/>
      <c r="J27" s="27">
        <v>93</v>
      </c>
      <c r="K27" s="27"/>
      <c r="L27" s="27"/>
      <c r="M27" s="27"/>
      <c r="N27" s="27"/>
      <c r="O27" s="4"/>
      <c r="P27" s="4"/>
      <c r="Q27" s="10">
        <f t="shared" si="0"/>
        <v>18.600000000000001</v>
      </c>
      <c r="S27" s="24"/>
    </row>
    <row r="28" spans="2:20" ht="15.75" x14ac:dyDescent="0.25">
      <c r="B28" s="6">
        <f t="shared" si="1"/>
        <v>20</v>
      </c>
      <c r="C28" s="30" t="s">
        <v>117</v>
      </c>
      <c r="D28" s="35" t="s">
        <v>143</v>
      </c>
      <c r="E28" s="35"/>
      <c r="F28" s="35"/>
      <c r="G28" s="35"/>
      <c r="H28" s="35"/>
      <c r="I28" s="35"/>
      <c r="J28" s="27">
        <v>97</v>
      </c>
      <c r="K28" s="27"/>
      <c r="L28" s="9"/>
      <c r="M28" s="25"/>
      <c r="N28" s="27"/>
      <c r="O28" s="4"/>
      <c r="P28" s="4"/>
      <c r="Q28" s="10">
        <f t="shared" si="0"/>
        <v>19.399999999999999</v>
      </c>
      <c r="S28" s="24"/>
    </row>
    <row r="29" spans="2:20" ht="15.75" x14ac:dyDescent="0.25">
      <c r="B29" s="6">
        <f t="shared" si="1"/>
        <v>21</v>
      </c>
      <c r="C29" s="30" t="s">
        <v>118</v>
      </c>
      <c r="D29" s="35" t="s">
        <v>144</v>
      </c>
      <c r="E29" s="35"/>
      <c r="F29" s="35"/>
      <c r="G29" s="35"/>
      <c r="H29" s="35"/>
      <c r="I29" s="35"/>
      <c r="J29" s="27">
        <v>97</v>
      </c>
      <c r="K29" s="4"/>
      <c r="L29" s="4"/>
      <c r="M29" s="4"/>
      <c r="N29" s="4"/>
      <c r="O29" s="4"/>
      <c r="P29" s="4"/>
      <c r="Q29" s="10"/>
    </row>
    <row r="30" spans="2:20" ht="15.75" x14ac:dyDescent="0.25">
      <c r="B30" s="6">
        <f t="shared" si="1"/>
        <v>22</v>
      </c>
      <c r="C30" s="30" t="s">
        <v>119</v>
      </c>
      <c r="D30" s="35" t="s">
        <v>145</v>
      </c>
      <c r="E30" s="35"/>
      <c r="F30" s="35"/>
      <c r="G30" s="35"/>
      <c r="H30" s="35"/>
      <c r="I30" s="35"/>
      <c r="J30" s="27">
        <v>72</v>
      </c>
      <c r="K30" s="4"/>
      <c r="L30" s="4"/>
      <c r="M30" s="4"/>
      <c r="N30" s="4"/>
      <c r="O30" s="4"/>
      <c r="P30" s="4"/>
      <c r="Q30" s="10"/>
    </row>
    <row r="31" spans="2:20" ht="15.75" x14ac:dyDescent="0.25">
      <c r="B31" s="6">
        <f t="shared" si="1"/>
        <v>23</v>
      </c>
      <c r="C31" s="30" t="s">
        <v>120</v>
      </c>
      <c r="D31" s="35" t="s">
        <v>32</v>
      </c>
      <c r="E31" s="35"/>
      <c r="F31" s="35"/>
      <c r="G31" s="35"/>
      <c r="H31" s="35"/>
      <c r="I31" s="35"/>
      <c r="J31" s="27">
        <v>70</v>
      </c>
      <c r="K31" s="4"/>
      <c r="L31" s="4"/>
      <c r="M31" s="4"/>
      <c r="N31" s="4"/>
      <c r="O31" s="4"/>
      <c r="P31" s="4"/>
      <c r="Q31" s="10"/>
    </row>
    <row r="32" spans="2:20" ht="15.75" x14ac:dyDescent="0.25">
      <c r="B32" s="6">
        <f t="shared" si="1"/>
        <v>24</v>
      </c>
      <c r="C32" s="30" t="s">
        <v>121</v>
      </c>
      <c r="D32" s="35" t="s">
        <v>146</v>
      </c>
      <c r="E32" s="35"/>
      <c r="F32" s="35"/>
      <c r="G32" s="35"/>
      <c r="H32" s="35"/>
      <c r="I32" s="35"/>
      <c r="J32" s="27">
        <v>93</v>
      </c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1"/>
        <v>25</v>
      </c>
      <c r="C33" s="30" t="s">
        <v>122</v>
      </c>
      <c r="D33" s="35" t="s">
        <v>147</v>
      </c>
      <c r="E33" s="35"/>
      <c r="F33" s="35"/>
      <c r="G33" s="35"/>
      <c r="H33" s="35"/>
      <c r="I33" s="35"/>
      <c r="J33" s="27">
        <v>87</v>
      </c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1"/>
        <v>26</v>
      </c>
      <c r="C34" s="30" t="s">
        <v>123</v>
      </c>
      <c r="D34" s="35" t="s">
        <v>148</v>
      </c>
      <c r="E34" s="35"/>
      <c r="F34" s="35"/>
      <c r="G34" s="35"/>
      <c r="H34" s="35"/>
      <c r="I34" s="35"/>
      <c r="J34" s="27">
        <v>94</v>
      </c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1"/>
        <v>27</v>
      </c>
      <c r="C35" s="30" t="s">
        <v>124</v>
      </c>
      <c r="D35" s="35" t="s">
        <v>149</v>
      </c>
      <c r="E35" s="35"/>
      <c r="F35" s="35"/>
      <c r="G35" s="35"/>
      <c r="H35" s="35"/>
      <c r="I35" s="35"/>
      <c r="J35" s="27">
        <v>91</v>
      </c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1"/>
        <v>28</v>
      </c>
      <c r="C36" s="30" t="s">
        <v>33</v>
      </c>
      <c r="D36" s="35" t="s">
        <v>150</v>
      </c>
      <c r="E36" s="35"/>
      <c r="F36" s="35"/>
      <c r="G36" s="35"/>
      <c r="H36" s="35"/>
      <c r="I36" s="35"/>
      <c r="J36" s="27">
        <v>0</v>
      </c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1"/>
        <v>29</v>
      </c>
      <c r="C37" s="30" t="s">
        <v>125</v>
      </c>
      <c r="D37" s="35" t="s">
        <v>151</v>
      </c>
      <c r="E37" s="35"/>
      <c r="F37" s="35"/>
      <c r="G37" s="35"/>
      <c r="H37" s="35"/>
      <c r="I37" s="35"/>
      <c r="J37" s="27">
        <v>93</v>
      </c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ref="B38:B46" si="2">B37+1</f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3"/>
      <c r="D46" s="46"/>
      <c r="E46" s="47"/>
      <c r="F46" s="47"/>
      <c r="G46" s="47"/>
      <c r="H46" s="47"/>
      <c r="I46" s="48"/>
      <c r="J46" s="18">
        <f>SUM(J9:J37)/29</f>
        <v>63.689655172413794</v>
      </c>
      <c r="K46" s="18">
        <f t="shared" ref="K46:N46" si="3">SUM(K9:K28)/20</f>
        <v>0</v>
      </c>
      <c r="L46" s="18">
        <f t="shared" si="3"/>
        <v>0</v>
      </c>
      <c r="M46" s="18">
        <f t="shared" si="3"/>
        <v>0</v>
      </c>
      <c r="N46" s="18">
        <f t="shared" si="3"/>
        <v>0</v>
      </c>
      <c r="O46" s="18">
        <f t="shared" ref="O46" si="4">SUM(O9:O19)/11</f>
        <v>0</v>
      </c>
      <c r="P46" s="23"/>
      <c r="Q46" s="18">
        <f t="shared" ref="Q46" si="5">SUM(Q9:Q28)/20</f>
        <v>11.500000000000002</v>
      </c>
    </row>
    <row r="47" spans="2:17" x14ac:dyDescent="0.25">
      <c r="C47" s="41"/>
      <c r="D47" s="41"/>
      <c r="E47" s="1"/>
      <c r="H47" s="49" t="s">
        <v>19</v>
      </c>
      <c r="I47" s="49"/>
      <c r="J47" s="11">
        <f>COUNTIF(J9:J40,"&gt;=70")</f>
        <v>20</v>
      </c>
      <c r="K47" s="11">
        <f>COUNTIF(K9:K40,"&gt;=70")</f>
        <v>0</v>
      </c>
      <c r="L47" s="11">
        <f t="shared" ref="L47:P47" si="6">COUNTIF(L9:L40,"&gt;=70")</f>
        <v>0</v>
      </c>
      <c r="M47" s="11">
        <f t="shared" si="6"/>
        <v>0</v>
      </c>
      <c r="N47" s="11">
        <f t="shared" si="6"/>
        <v>0</v>
      </c>
      <c r="O47" s="11">
        <f t="shared" si="6"/>
        <v>0</v>
      </c>
      <c r="P47" s="11">
        <f t="shared" si="6"/>
        <v>0</v>
      </c>
      <c r="Q47" s="15">
        <f>COUNTIF(Q9:Q41,"&gt;=70")</f>
        <v>0</v>
      </c>
    </row>
    <row r="48" spans="2:17" x14ac:dyDescent="0.25">
      <c r="C48" s="41"/>
      <c r="D48" s="41"/>
      <c r="E48" s="8"/>
      <c r="H48" s="44" t="s">
        <v>20</v>
      </c>
      <c r="I48" s="44"/>
      <c r="J48" s="12">
        <f>COUNTIF(J9:J38,"&lt;70")</f>
        <v>9</v>
      </c>
      <c r="K48" s="12">
        <f>COUNTIF(K9:K33,"&lt;70")</f>
        <v>0</v>
      </c>
      <c r="L48" s="12">
        <f>COUNTIF(L9:L44,"&lt;70")</f>
        <v>0</v>
      </c>
      <c r="M48" s="12">
        <f t="shared" ref="M48:O48" si="7">COUNTIF(M9:M44,"&lt;70")</f>
        <v>0</v>
      </c>
      <c r="N48" s="12">
        <f t="shared" si="7"/>
        <v>0</v>
      </c>
      <c r="O48" s="12">
        <f t="shared" si="7"/>
        <v>0</v>
      </c>
      <c r="P48" s="12">
        <v>0</v>
      </c>
      <c r="Q48" s="12">
        <f>COUNTIF(Q9:Q46,"&lt;70")</f>
        <v>21</v>
      </c>
    </row>
    <row r="49" spans="3:17" x14ac:dyDescent="0.25">
      <c r="C49" s="41"/>
      <c r="D49" s="41"/>
      <c r="E49" s="41"/>
      <c r="H49" s="44" t="s">
        <v>21</v>
      </c>
      <c r="I49" s="44"/>
      <c r="J49" s="12">
        <f>COUNT(J9:J45)</f>
        <v>29</v>
      </c>
      <c r="K49" s="12">
        <f t="shared" ref="K49:O49" si="8">COUNT(K9:K45)</f>
        <v>0</v>
      </c>
      <c r="L49" s="12">
        <f t="shared" si="8"/>
        <v>0</v>
      </c>
      <c r="M49" s="12">
        <f t="shared" si="8"/>
        <v>0</v>
      </c>
      <c r="N49" s="12">
        <f t="shared" si="8"/>
        <v>0</v>
      </c>
      <c r="O49" s="12">
        <f t="shared" si="8"/>
        <v>0</v>
      </c>
      <c r="P49" s="12">
        <v>0</v>
      </c>
      <c r="Q49" s="12">
        <f>COUNT(Q9:Q46)</f>
        <v>21</v>
      </c>
    </row>
    <row r="50" spans="3:17" x14ac:dyDescent="0.25">
      <c r="C50" s="41"/>
      <c r="D50" s="41"/>
      <c r="E50" s="1"/>
      <c r="H50" s="52" t="s">
        <v>16</v>
      </c>
      <c r="I50" s="52"/>
      <c r="J50" s="13">
        <f>J47/J49</f>
        <v>0.68965517241379315</v>
      </c>
      <c r="K50" s="13" t="e">
        <f>K47/K49</f>
        <v>#DIV/0!</v>
      </c>
      <c r="L50" s="13" t="e">
        <f t="shared" ref="L50:Q50" si="9">L47/L49</f>
        <v>#DIV/0!</v>
      </c>
      <c r="M50" s="13" t="e">
        <f t="shared" si="9"/>
        <v>#DIV/0!</v>
      </c>
      <c r="N50" s="14" t="e">
        <f t="shared" si="9"/>
        <v>#DIV/0!</v>
      </c>
      <c r="O50" s="14" t="e">
        <f t="shared" si="9"/>
        <v>#DIV/0!</v>
      </c>
      <c r="P50" s="14" t="e">
        <f t="shared" si="9"/>
        <v>#DIV/0!</v>
      </c>
      <c r="Q50" s="14">
        <f t="shared" si="9"/>
        <v>0</v>
      </c>
    </row>
    <row r="51" spans="3:17" x14ac:dyDescent="0.25">
      <c r="C51" s="41"/>
      <c r="D51" s="41"/>
      <c r="E51" s="1"/>
      <c r="H51" s="52" t="s">
        <v>17</v>
      </c>
      <c r="I51" s="52"/>
      <c r="J51" s="13">
        <f>J48/J49</f>
        <v>0.31034482758620691</v>
      </c>
      <c r="K51" s="13" t="e">
        <f t="shared" ref="K51:Q51" si="10">K48/K49</f>
        <v>#DIV/0!</v>
      </c>
      <c r="L51" s="14" t="e">
        <f t="shared" si="10"/>
        <v>#DIV/0!</v>
      </c>
      <c r="M51" s="14" t="e">
        <f t="shared" si="10"/>
        <v>#DIV/0!</v>
      </c>
      <c r="N51" s="14" t="e">
        <f t="shared" si="10"/>
        <v>#DIV/0!</v>
      </c>
      <c r="O51" s="14" t="e">
        <f t="shared" si="10"/>
        <v>#DIV/0!</v>
      </c>
      <c r="P51" s="14" t="e">
        <f t="shared" si="10"/>
        <v>#DIV/0!</v>
      </c>
      <c r="Q51" s="14">
        <f t="shared" si="10"/>
        <v>1</v>
      </c>
    </row>
    <row r="52" spans="3:17" x14ac:dyDescent="0.25">
      <c r="C52" s="41"/>
      <c r="D52" s="41"/>
      <c r="E52" s="8"/>
      <c r="J52" s="16">
        <f>COUNTIF(J9:J29, "&gt;=63")</f>
        <v>13</v>
      </c>
      <c r="K52" s="16">
        <f>COUNTIF(K9:K29, "&gt;=51")</f>
        <v>0</v>
      </c>
      <c r="L52" s="16">
        <f t="shared" ref="L52" si="11">COUNTIF(L9:L29, "&gt;=53")</f>
        <v>0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J52/20</f>
        <v>0.65</v>
      </c>
      <c r="K53" s="17">
        <f t="shared" ref="K53:N53" si="12">K52/20</f>
        <v>0</v>
      </c>
      <c r="L53" s="17">
        <f t="shared" si="12"/>
        <v>0</v>
      </c>
      <c r="M53" s="17">
        <f t="shared" si="12"/>
        <v>0</v>
      </c>
      <c r="N53" s="17">
        <f t="shared" si="12"/>
        <v>0</v>
      </c>
      <c r="O53" s="17" t="e">
        <f t="shared" ref="O53" si="13">O52/O49</f>
        <v>#DIV/0!</v>
      </c>
      <c r="P53" s="22"/>
      <c r="Q53" s="17">
        <f t="shared" ref="Q53" si="14">Q52/20</f>
        <v>0</v>
      </c>
    </row>
    <row r="54" spans="3:17" x14ac:dyDescent="0.25">
      <c r="J54" s="50"/>
      <c r="K54" s="50"/>
      <c r="L54" s="50"/>
      <c r="M54" s="50"/>
      <c r="N54" s="50"/>
      <c r="O54" s="50"/>
      <c r="P54" s="50"/>
    </row>
    <row r="55" spans="3:17" x14ac:dyDescent="0.25">
      <c r="J55" s="51" t="s">
        <v>18</v>
      </c>
      <c r="K55" s="51"/>
      <c r="L55" s="51"/>
      <c r="M55" s="51"/>
      <c r="N55" s="51"/>
      <c r="O55" s="51"/>
      <c r="P55" s="51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37">
    <cfRule type="cellIs" dxfId="0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55"/>
  <sheetViews>
    <sheetView topLeftCell="A40" zoomScaleNormal="100" workbookViewId="0">
      <selection activeCell="H47" sqref="H47:I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9.5703125" customWidth="1"/>
  </cols>
  <sheetData>
    <row r="2" spans="2:19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</row>
    <row r="4" spans="2:19" x14ac:dyDescent="0.25">
      <c r="C4" t="s">
        <v>0</v>
      </c>
      <c r="D4" s="38" t="s">
        <v>41</v>
      </c>
      <c r="E4" s="38"/>
      <c r="F4" s="38"/>
      <c r="G4" s="38"/>
      <c r="I4" t="s">
        <v>1</v>
      </c>
      <c r="J4" s="39" t="s">
        <v>42</v>
      </c>
      <c r="K4" s="39"/>
      <c r="M4" t="s">
        <v>2</v>
      </c>
      <c r="N4" s="40">
        <v>45562</v>
      </c>
      <c r="O4" s="40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9" t="s">
        <v>43</v>
      </c>
      <c r="E6" s="39"/>
      <c r="F6" s="39"/>
      <c r="G6" s="39"/>
      <c r="I6" s="41" t="s">
        <v>22</v>
      </c>
      <c r="J6" s="41"/>
      <c r="K6" s="42" t="s">
        <v>24</v>
      </c>
      <c r="L6" s="42"/>
      <c r="M6" s="42"/>
      <c r="N6" s="42"/>
      <c r="O6" s="42"/>
      <c r="P6" s="4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ht="15.75" x14ac:dyDescent="0.25">
      <c r="B9" s="6">
        <v>1</v>
      </c>
      <c r="C9" s="3" t="s">
        <v>71</v>
      </c>
      <c r="D9" s="53" t="s">
        <v>44</v>
      </c>
      <c r="E9" s="54"/>
      <c r="F9" s="54"/>
      <c r="G9" s="54"/>
      <c r="H9" s="54"/>
      <c r="I9" s="55"/>
      <c r="J9" s="31">
        <v>93</v>
      </c>
      <c r="K9" s="27"/>
      <c r="L9" s="27"/>
      <c r="M9" s="27"/>
      <c r="N9" s="27"/>
      <c r="O9" s="20"/>
      <c r="P9" s="4">
        <v>0</v>
      </c>
      <c r="Q9" s="10">
        <f>SUM(J9:N9)/5</f>
        <v>18.600000000000001</v>
      </c>
      <c r="S9" s="24"/>
    </row>
    <row r="10" spans="2:19" ht="15.75" x14ac:dyDescent="0.25">
      <c r="B10" s="6">
        <f>B9+1</f>
        <v>2</v>
      </c>
      <c r="C10" s="3" t="s">
        <v>72</v>
      </c>
      <c r="D10" s="53" t="s">
        <v>45</v>
      </c>
      <c r="E10" s="54"/>
      <c r="F10" s="54"/>
      <c r="G10" s="54"/>
      <c r="H10" s="54"/>
      <c r="I10" s="55"/>
      <c r="J10" s="31">
        <v>75</v>
      </c>
      <c r="K10" s="27"/>
      <c r="L10" s="9"/>
      <c r="M10" s="25"/>
      <c r="N10" s="27"/>
      <c r="O10" s="20"/>
      <c r="P10" s="4">
        <v>0</v>
      </c>
      <c r="Q10" s="10">
        <f t="shared" ref="Q10:Q35" si="0">SUM(J10:N10)/5</f>
        <v>15</v>
      </c>
      <c r="S10" s="24"/>
    </row>
    <row r="11" spans="2:19" ht="15.75" x14ac:dyDescent="0.25">
      <c r="B11" s="6">
        <f t="shared" ref="B11:B19" si="1">B10+1</f>
        <v>3</v>
      </c>
      <c r="C11" s="3" t="s">
        <v>73</v>
      </c>
      <c r="D11" s="53" t="s">
        <v>46</v>
      </c>
      <c r="E11" s="54"/>
      <c r="F11" s="54"/>
      <c r="G11" s="54"/>
      <c r="H11" s="54"/>
      <c r="I11" s="55"/>
      <c r="J11" s="31">
        <v>98</v>
      </c>
      <c r="K11" s="27"/>
      <c r="L11" s="27"/>
      <c r="M11" s="27"/>
      <c r="N11" s="27"/>
      <c r="O11" s="20"/>
      <c r="P11" s="4">
        <v>0</v>
      </c>
      <c r="Q11" s="10">
        <f t="shared" si="0"/>
        <v>19.600000000000001</v>
      </c>
      <c r="S11" s="24"/>
    </row>
    <row r="12" spans="2:19" ht="15.75" x14ac:dyDescent="0.25">
      <c r="B12" s="6">
        <f t="shared" si="1"/>
        <v>4</v>
      </c>
      <c r="C12" s="3" t="s">
        <v>74</v>
      </c>
      <c r="D12" s="53" t="s">
        <v>47</v>
      </c>
      <c r="E12" s="54"/>
      <c r="F12" s="54"/>
      <c r="G12" s="54"/>
      <c r="H12" s="54"/>
      <c r="I12" s="55"/>
      <c r="J12" s="31">
        <v>80</v>
      </c>
      <c r="K12" s="27"/>
      <c r="L12" s="9"/>
      <c r="M12" s="25"/>
      <c r="N12" s="27"/>
      <c r="O12" s="20"/>
      <c r="P12" s="4">
        <v>0</v>
      </c>
      <c r="Q12" s="10">
        <f t="shared" si="0"/>
        <v>16</v>
      </c>
      <c r="S12" s="24"/>
    </row>
    <row r="13" spans="2:19" ht="15.75" x14ac:dyDescent="0.25">
      <c r="B13" s="6">
        <f t="shared" si="1"/>
        <v>5</v>
      </c>
      <c r="C13" s="3" t="s">
        <v>75</v>
      </c>
      <c r="D13" s="53" t="s">
        <v>48</v>
      </c>
      <c r="E13" s="54"/>
      <c r="F13" s="54"/>
      <c r="G13" s="54"/>
      <c r="H13" s="54"/>
      <c r="I13" s="55"/>
      <c r="J13" s="34">
        <v>0</v>
      </c>
      <c r="K13" s="27"/>
      <c r="L13" s="9"/>
      <c r="M13" s="25"/>
      <c r="N13" s="27"/>
      <c r="O13" s="20"/>
      <c r="P13" s="4">
        <v>0</v>
      </c>
      <c r="Q13" s="10">
        <f t="shared" si="0"/>
        <v>0</v>
      </c>
      <c r="S13" s="24"/>
    </row>
    <row r="14" spans="2:19" ht="15.75" x14ac:dyDescent="0.25">
      <c r="B14" s="6">
        <f t="shared" si="1"/>
        <v>6</v>
      </c>
      <c r="C14" s="3" t="s">
        <v>76</v>
      </c>
      <c r="D14" s="53" t="s">
        <v>49</v>
      </c>
      <c r="E14" s="54"/>
      <c r="F14" s="54"/>
      <c r="G14" s="54"/>
      <c r="H14" s="54"/>
      <c r="I14" s="55"/>
      <c r="J14" s="31">
        <v>75</v>
      </c>
      <c r="K14" s="27"/>
      <c r="L14" s="27"/>
      <c r="M14" s="27"/>
      <c r="N14" s="27"/>
      <c r="O14" s="21"/>
      <c r="P14" s="4">
        <v>0</v>
      </c>
      <c r="Q14" s="10">
        <f t="shared" si="0"/>
        <v>15</v>
      </c>
      <c r="S14" s="24"/>
    </row>
    <row r="15" spans="2:19" ht="15.75" x14ac:dyDescent="0.25">
      <c r="B15" s="6">
        <f t="shared" si="1"/>
        <v>7</v>
      </c>
      <c r="C15" s="3" t="s">
        <v>77</v>
      </c>
      <c r="D15" s="53" t="s">
        <v>69</v>
      </c>
      <c r="E15" s="54"/>
      <c r="F15" s="54"/>
      <c r="G15" s="54"/>
      <c r="H15" s="54"/>
      <c r="I15" s="55"/>
      <c r="J15" s="31">
        <v>92</v>
      </c>
      <c r="K15" s="27"/>
      <c r="L15" s="9"/>
      <c r="M15" s="25"/>
      <c r="N15" s="27"/>
      <c r="O15" s="20"/>
      <c r="P15" s="4">
        <v>0</v>
      </c>
      <c r="Q15" s="10">
        <f t="shared" si="0"/>
        <v>18.399999999999999</v>
      </c>
      <c r="S15" s="24"/>
    </row>
    <row r="16" spans="2:19" ht="15.75" x14ac:dyDescent="0.25">
      <c r="B16" s="6">
        <f t="shared" si="1"/>
        <v>8</v>
      </c>
      <c r="C16" s="3" t="s">
        <v>78</v>
      </c>
      <c r="D16" s="53" t="s">
        <v>50</v>
      </c>
      <c r="E16" s="54"/>
      <c r="F16" s="54"/>
      <c r="G16" s="54"/>
      <c r="H16" s="54"/>
      <c r="I16" s="55"/>
      <c r="J16" s="31">
        <v>100</v>
      </c>
      <c r="K16" s="27"/>
      <c r="L16" s="27"/>
      <c r="M16" s="27"/>
      <c r="N16" s="27"/>
      <c r="O16" s="20"/>
      <c r="P16" s="4">
        <v>0</v>
      </c>
      <c r="Q16" s="10">
        <f t="shared" si="0"/>
        <v>20</v>
      </c>
      <c r="S16" s="24"/>
    </row>
    <row r="17" spans="2:20" ht="15.75" x14ac:dyDescent="0.25">
      <c r="B17" s="6">
        <f t="shared" si="1"/>
        <v>9</v>
      </c>
      <c r="C17" s="3" t="s">
        <v>79</v>
      </c>
      <c r="D17" s="53" t="s">
        <v>51</v>
      </c>
      <c r="E17" s="54"/>
      <c r="F17" s="54"/>
      <c r="G17" s="54"/>
      <c r="H17" s="54"/>
      <c r="I17" s="55"/>
      <c r="J17" s="31">
        <v>81</v>
      </c>
      <c r="K17" s="27"/>
      <c r="L17" s="9"/>
      <c r="M17" s="25"/>
      <c r="N17" s="27"/>
      <c r="O17" s="20"/>
      <c r="P17" s="4">
        <v>0</v>
      </c>
      <c r="Q17" s="10">
        <f t="shared" si="0"/>
        <v>16.2</v>
      </c>
      <c r="S17" s="24"/>
    </row>
    <row r="18" spans="2:20" ht="15.75" x14ac:dyDescent="0.25">
      <c r="B18" s="6">
        <f t="shared" si="1"/>
        <v>10</v>
      </c>
      <c r="C18" s="3" t="s">
        <v>80</v>
      </c>
      <c r="D18" s="53" t="s">
        <v>52</v>
      </c>
      <c r="E18" s="54"/>
      <c r="F18" s="54"/>
      <c r="G18" s="54"/>
      <c r="H18" s="54"/>
      <c r="I18" s="55"/>
      <c r="J18" s="34">
        <v>0</v>
      </c>
      <c r="K18" s="27"/>
      <c r="L18" s="9"/>
      <c r="M18" s="25"/>
      <c r="N18" s="27"/>
      <c r="O18" s="20"/>
      <c r="P18" s="4">
        <v>0</v>
      </c>
      <c r="Q18" s="10">
        <f t="shared" si="0"/>
        <v>0</v>
      </c>
      <c r="S18" s="24"/>
    </row>
    <row r="19" spans="2:20" ht="15.75" x14ac:dyDescent="0.25">
      <c r="B19" s="6">
        <f t="shared" si="1"/>
        <v>11</v>
      </c>
      <c r="C19" s="3" t="s">
        <v>81</v>
      </c>
      <c r="D19" s="53" t="s">
        <v>53</v>
      </c>
      <c r="E19" s="54"/>
      <c r="F19" s="54"/>
      <c r="G19" s="54"/>
      <c r="H19" s="54"/>
      <c r="I19" s="55"/>
      <c r="J19" s="31">
        <v>95</v>
      </c>
      <c r="K19" s="27"/>
      <c r="L19" s="27"/>
      <c r="M19" s="27"/>
      <c r="N19" s="27"/>
      <c r="O19" s="20"/>
      <c r="P19" s="4">
        <v>0</v>
      </c>
      <c r="Q19" s="10">
        <f t="shared" si="0"/>
        <v>19</v>
      </c>
      <c r="S19" s="24"/>
    </row>
    <row r="20" spans="2:20" ht="15.75" x14ac:dyDescent="0.25">
      <c r="B20" s="6">
        <f t="shared" ref="B20:B46" si="2">B19+1</f>
        <v>12</v>
      </c>
      <c r="C20" s="3" t="s">
        <v>82</v>
      </c>
      <c r="D20" s="53" t="s">
        <v>54</v>
      </c>
      <c r="E20" s="54"/>
      <c r="F20" s="54"/>
      <c r="G20" s="54"/>
      <c r="H20" s="54"/>
      <c r="I20" s="55"/>
      <c r="J20" s="34">
        <v>0</v>
      </c>
      <c r="K20" s="27"/>
      <c r="L20" s="9"/>
      <c r="M20" s="25"/>
      <c r="N20" s="27"/>
      <c r="O20" s="4"/>
      <c r="P20" s="4"/>
      <c r="Q20" s="10">
        <f t="shared" si="0"/>
        <v>0</v>
      </c>
      <c r="S20" s="24"/>
    </row>
    <row r="21" spans="2:20" ht="15.75" x14ac:dyDescent="0.25">
      <c r="B21" s="6">
        <f t="shared" si="2"/>
        <v>13</v>
      </c>
      <c r="C21" s="3" t="s">
        <v>83</v>
      </c>
      <c r="D21" s="53" t="s">
        <v>55</v>
      </c>
      <c r="E21" s="54"/>
      <c r="F21" s="54"/>
      <c r="G21" s="54"/>
      <c r="H21" s="54"/>
      <c r="I21" s="55"/>
      <c r="J21" s="31">
        <v>70</v>
      </c>
      <c r="K21" s="27"/>
      <c r="L21" s="25"/>
      <c r="M21" s="25"/>
      <c r="N21" s="27"/>
      <c r="O21" s="4"/>
      <c r="P21" s="4"/>
      <c r="Q21" s="10">
        <f t="shared" si="0"/>
        <v>14</v>
      </c>
      <c r="S21" s="24"/>
    </row>
    <row r="22" spans="2:20" ht="15.75" x14ac:dyDescent="0.25">
      <c r="B22" s="6">
        <f t="shared" si="2"/>
        <v>14</v>
      </c>
      <c r="C22" s="3" t="s">
        <v>84</v>
      </c>
      <c r="D22" s="53" t="s">
        <v>56</v>
      </c>
      <c r="E22" s="54"/>
      <c r="F22" s="54"/>
      <c r="G22" s="54"/>
      <c r="H22" s="54"/>
      <c r="I22" s="55"/>
      <c r="J22" s="31">
        <v>75</v>
      </c>
      <c r="K22" s="27"/>
      <c r="L22" s="27"/>
      <c r="M22" s="27"/>
      <c r="N22" s="27"/>
      <c r="O22" s="4"/>
      <c r="P22" s="4"/>
      <c r="Q22" s="10">
        <f t="shared" si="0"/>
        <v>15</v>
      </c>
      <c r="S22" s="24"/>
      <c r="T22" s="22"/>
    </row>
    <row r="23" spans="2:20" ht="15.75" x14ac:dyDescent="0.25">
      <c r="B23" s="6">
        <f t="shared" si="2"/>
        <v>15</v>
      </c>
      <c r="C23" s="3" t="s">
        <v>85</v>
      </c>
      <c r="D23" s="53" t="s">
        <v>57</v>
      </c>
      <c r="E23" s="54"/>
      <c r="F23" s="54"/>
      <c r="G23" s="54"/>
      <c r="H23" s="54"/>
      <c r="I23" s="55"/>
      <c r="J23" s="31">
        <v>91</v>
      </c>
      <c r="K23" s="27"/>
      <c r="L23" s="9"/>
      <c r="M23" s="25"/>
      <c r="N23" s="27"/>
      <c r="O23" s="4"/>
      <c r="P23" s="4"/>
      <c r="Q23" s="10">
        <f t="shared" si="0"/>
        <v>18.2</v>
      </c>
      <c r="S23" s="24"/>
    </row>
    <row r="24" spans="2:20" ht="15.75" x14ac:dyDescent="0.25">
      <c r="B24" s="6">
        <f t="shared" si="2"/>
        <v>16</v>
      </c>
      <c r="C24" s="3" t="s">
        <v>86</v>
      </c>
      <c r="D24" s="53" t="s">
        <v>58</v>
      </c>
      <c r="E24" s="54"/>
      <c r="F24" s="54"/>
      <c r="G24" s="54"/>
      <c r="H24" s="54"/>
      <c r="I24" s="55"/>
      <c r="J24" s="31">
        <v>96</v>
      </c>
      <c r="K24" s="27"/>
      <c r="L24" s="27"/>
      <c r="M24" s="27"/>
      <c r="N24" s="27"/>
      <c r="O24" s="4"/>
      <c r="P24" s="4"/>
      <c r="Q24" s="10">
        <f t="shared" si="0"/>
        <v>19.2</v>
      </c>
      <c r="S24" s="24"/>
    </row>
    <row r="25" spans="2:20" ht="15.75" x14ac:dyDescent="0.25">
      <c r="B25" s="6">
        <f t="shared" si="2"/>
        <v>17</v>
      </c>
      <c r="C25" s="3" t="s">
        <v>87</v>
      </c>
      <c r="D25" s="53" t="s">
        <v>59</v>
      </c>
      <c r="E25" s="54"/>
      <c r="F25" s="54"/>
      <c r="G25" s="54"/>
      <c r="H25" s="54"/>
      <c r="I25" s="55"/>
      <c r="J25" s="31">
        <v>87</v>
      </c>
      <c r="K25" s="27"/>
      <c r="L25" s="9"/>
      <c r="M25" s="25"/>
      <c r="N25" s="27"/>
      <c r="O25" s="4"/>
      <c r="P25" s="4"/>
      <c r="Q25" s="10">
        <f t="shared" si="0"/>
        <v>17.399999999999999</v>
      </c>
      <c r="S25" s="24"/>
    </row>
    <row r="26" spans="2:20" ht="15.75" x14ac:dyDescent="0.25">
      <c r="B26" s="6">
        <f t="shared" si="2"/>
        <v>18</v>
      </c>
      <c r="C26" s="3" t="s">
        <v>88</v>
      </c>
      <c r="D26" s="53" t="s">
        <v>60</v>
      </c>
      <c r="E26" s="54"/>
      <c r="F26" s="54"/>
      <c r="G26" s="54"/>
      <c r="H26" s="54"/>
      <c r="I26" s="55"/>
      <c r="J26" s="31">
        <v>85</v>
      </c>
      <c r="K26" s="27"/>
      <c r="L26" s="9"/>
      <c r="M26" s="25"/>
      <c r="N26" s="27"/>
      <c r="O26" s="4"/>
      <c r="P26" s="4"/>
      <c r="Q26" s="10">
        <f t="shared" si="0"/>
        <v>17</v>
      </c>
      <c r="S26" s="24"/>
    </row>
    <row r="27" spans="2:20" ht="15.75" x14ac:dyDescent="0.25">
      <c r="B27" s="6">
        <f t="shared" si="2"/>
        <v>19</v>
      </c>
      <c r="C27" s="3" t="s">
        <v>89</v>
      </c>
      <c r="D27" s="53" t="s">
        <v>61</v>
      </c>
      <c r="E27" s="54"/>
      <c r="F27" s="54"/>
      <c r="G27" s="54"/>
      <c r="H27" s="54"/>
      <c r="I27" s="55"/>
      <c r="J27" s="31">
        <v>88</v>
      </c>
      <c r="K27" s="27"/>
      <c r="L27" s="27"/>
      <c r="M27" s="27"/>
      <c r="N27" s="27"/>
      <c r="O27" s="4"/>
      <c r="P27" s="4"/>
      <c r="Q27" s="10">
        <f t="shared" si="0"/>
        <v>17.600000000000001</v>
      </c>
      <c r="S27" s="24"/>
    </row>
    <row r="28" spans="2:20" ht="15.75" x14ac:dyDescent="0.25">
      <c r="B28" s="6">
        <f t="shared" si="2"/>
        <v>20</v>
      </c>
      <c r="C28" s="3" t="s">
        <v>90</v>
      </c>
      <c r="D28" s="53" t="s">
        <v>62</v>
      </c>
      <c r="E28" s="54"/>
      <c r="F28" s="54"/>
      <c r="G28" s="54"/>
      <c r="H28" s="54"/>
      <c r="I28" s="55"/>
      <c r="J28" s="31">
        <v>91</v>
      </c>
      <c r="K28" s="27"/>
      <c r="L28" s="9"/>
      <c r="M28" s="25"/>
      <c r="N28" s="27"/>
      <c r="O28" s="4"/>
      <c r="P28" s="4"/>
      <c r="Q28" s="10">
        <f t="shared" si="0"/>
        <v>18.2</v>
      </c>
      <c r="S28" s="24"/>
    </row>
    <row r="29" spans="2:20" ht="15.75" x14ac:dyDescent="0.25">
      <c r="B29" s="6">
        <f t="shared" si="2"/>
        <v>21</v>
      </c>
      <c r="C29" s="3" t="s">
        <v>91</v>
      </c>
      <c r="D29" s="53" t="s">
        <v>63</v>
      </c>
      <c r="E29" s="54"/>
      <c r="F29" s="54"/>
      <c r="G29" s="54"/>
      <c r="H29" s="54"/>
      <c r="I29" s="55"/>
      <c r="J29" s="31">
        <v>90</v>
      </c>
      <c r="K29" s="4"/>
      <c r="L29" s="4"/>
      <c r="M29" s="4"/>
      <c r="N29" s="4"/>
      <c r="O29" s="4"/>
      <c r="P29" s="4"/>
      <c r="Q29" s="10">
        <f t="shared" si="0"/>
        <v>18</v>
      </c>
    </row>
    <row r="30" spans="2:20" ht="15.75" x14ac:dyDescent="0.25">
      <c r="B30" s="6">
        <f t="shared" si="2"/>
        <v>22</v>
      </c>
      <c r="C30" s="3" t="s">
        <v>92</v>
      </c>
      <c r="D30" s="53" t="s">
        <v>64</v>
      </c>
      <c r="E30" s="54"/>
      <c r="F30" s="54"/>
      <c r="G30" s="54"/>
      <c r="H30" s="54"/>
      <c r="I30" s="55"/>
      <c r="J30" s="31">
        <v>98</v>
      </c>
      <c r="K30" s="4"/>
      <c r="L30" s="4"/>
      <c r="M30" s="4"/>
      <c r="N30" s="4"/>
      <c r="O30" s="4"/>
      <c r="P30" s="4"/>
      <c r="Q30" s="10">
        <f t="shared" si="0"/>
        <v>19.600000000000001</v>
      </c>
    </row>
    <row r="31" spans="2:20" ht="15.75" x14ac:dyDescent="0.25">
      <c r="B31" s="6">
        <f t="shared" si="2"/>
        <v>23</v>
      </c>
      <c r="C31" s="3" t="s">
        <v>93</v>
      </c>
      <c r="D31" s="53" t="s">
        <v>65</v>
      </c>
      <c r="E31" s="54"/>
      <c r="F31" s="54"/>
      <c r="G31" s="54"/>
      <c r="H31" s="54"/>
      <c r="I31" s="55"/>
      <c r="J31" s="31">
        <v>70</v>
      </c>
      <c r="K31" s="4"/>
      <c r="L31" s="4"/>
      <c r="M31" s="4"/>
      <c r="N31" s="4"/>
      <c r="O31" s="4"/>
      <c r="P31" s="4"/>
      <c r="Q31" s="10">
        <f t="shared" si="0"/>
        <v>14</v>
      </c>
    </row>
    <row r="32" spans="2:20" ht="15.75" x14ac:dyDescent="0.25">
      <c r="B32" s="6">
        <f t="shared" si="2"/>
        <v>24</v>
      </c>
      <c r="C32" s="3" t="s">
        <v>94</v>
      </c>
      <c r="D32" s="53" t="s">
        <v>70</v>
      </c>
      <c r="E32" s="54"/>
      <c r="F32" s="54"/>
      <c r="G32" s="54"/>
      <c r="H32" s="54"/>
      <c r="I32" s="55"/>
      <c r="J32" s="31">
        <v>89</v>
      </c>
      <c r="K32" s="4"/>
      <c r="L32" s="4"/>
      <c r="M32" s="4"/>
      <c r="N32" s="4"/>
      <c r="O32" s="4"/>
      <c r="P32" s="4"/>
      <c r="Q32" s="10">
        <f t="shared" si="0"/>
        <v>17.8</v>
      </c>
    </row>
    <row r="33" spans="2:17" ht="15.75" x14ac:dyDescent="0.25">
      <c r="B33" s="6">
        <f t="shared" si="2"/>
        <v>25</v>
      </c>
      <c r="C33" s="3" t="s">
        <v>95</v>
      </c>
      <c r="D33" s="53" t="s">
        <v>66</v>
      </c>
      <c r="E33" s="54"/>
      <c r="F33" s="54"/>
      <c r="G33" s="54"/>
      <c r="H33" s="54"/>
      <c r="I33" s="55"/>
      <c r="J33" s="34">
        <v>0</v>
      </c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x14ac:dyDescent="0.25">
      <c r="B34" s="6">
        <f t="shared" si="2"/>
        <v>26</v>
      </c>
      <c r="C34" s="3" t="s">
        <v>96</v>
      </c>
      <c r="D34" s="53" t="s">
        <v>67</v>
      </c>
      <c r="E34" s="54"/>
      <c r="F34" s="54"/>
      <c r="G34" s="54"/>
      <c r="H34" s="54"/>
      <c r="I34" s="55"/>
      <c r="J34" s="31">
        <v>98</v>
      </c>
      <c r="K34" s="4"/>
      <c r="L34" s="4"/>
      <c r="M34" s="4"/>
      <c r="N34" s="4"/>
      <c r="O34" s="4"/>
      <c r="P34" s="4"/>
      <c r="Q34" s="10">
        <f t="shared" si="0"/>
        <v>19.600000000000001</v>
      </c>
    </row>
    <row r="35" spans="2:17" ht="15.75" x14ac:dyDescent="0.25">
      <c r="B35" s="6">
        <f t="shared" si="2"/>
        <v>27</v>
      </c>
      <c r="C35" s="3" t="s">
        <v>97</v>
      </c>
      <c r="D35" s="53" t="s">
        <v>68</v>
      </c>
      <c r="E35" s="54"/>
      <c r="F35" s="54"/>
      <c r="G35" s="54"/>
      <c r="H35" s="54"/>
      <c r="I35" s="55"/>
      <c r="J35" s="31">
        <v>98</v>
      </c>
      <c r="K35" s="4"/>
      <c r="L35" s="4"/>
      <c r="M35" s="4"/>
      <c r="N35" s="4"/>
      <c r="O35" s="4"/>
      <c r="P35" s="4"/>
      <c r="Q35" s="10">
        <f t="shared" si="0"/>
        <v>19.600000000000001</v>
      </c>
    </row>
    <row r="36" spans="2:17" x14ac:dyDescent="0.25">
      <c r="B36" s="6">
        <f t="shared" si="2"/>
        <v>28</v>
      </c>
      <c r="C36" s="6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3"/>
      <c r="D46" s="46"/>
      <c r="E46" s="47"/>
      <c r="F46" s="47"/>
      <c r="G46" s="47"/>
      <c r="H46" s="47"/>
      <c r="I46" s="48"/>
      <c r="J46" s="18">
        <f>SUM(J9:J28)/27</f>
        <v>54.518518518518519</v>
      </c>
      <c r="K46" s="18">
        <f t="shared" ref="K46:N46" si="3">SUM(K9:K28)/20</f>
        <v>0</v>
      </c>
      <c r="L46" s="18">
        <f t="shared" si="3"/>
        <v>0</v>
      </c>
      <c r="M46" s="18">
        <f t="shared" si="3"/>
        <v>0</v>
      </c>
      <c r="N46" s="18">
        <f t="shared" si="3"/>
        <v>0</v>
      </c>
      <c r="O46" s="18">
        <f t="shared" ref="O46" si="4">SUM(O9:O19)/11</f>
        <v>0</v>
      </c>
      <c r="P46" s="23"/>
      <c r="Q46" s="18">
        <f t="shared" ref="Q46" si="5">SUM(Q9:Q28)/20</f>
        <v>14.719999999999999</v>
      </c>
    </row>
    <row r="47" spans="2:17" x14ac:dyDescent="0.25">
      <c r="C47" s="41"/>
      <c r="D47" s="41"/>
      <c r="E47" s="1"/>
      <c r="H47" s="49" t="s">
        <v>19</v>
      </c>
      <c r="I47" s="49"/>
      <c r="J47" s="11">
        <f>COUNTIF(J9:J40,"&gt;=70")</f>
        <v>23</v>
      </c>
      <c r="K47" s="11">
        <f>COUNTIF(K9:K40,"&gt;=70")</f>
        <v>0</v>
      </c>
      <c r="L47" s="11">
        <f t="shared" ref="L47:P47" si="6">COUNTIF(L9:L40,"&gt;=70")</f>
        <v>0</v>
      </c>
      <c r="M47" s="11">
        <f t="shared" si="6"/>
        <v>0</v>
      </c>
      <c r="N47" s="11">
        <f t="shared" si="6"/>
        <v>0</v>
      </c>
      <c r="O47" s="11">
        <f t="shared" si="6"/>
        <v>0</v>
      </c>
      <c r="P47" s="11">
        <f t="shared" si="6"/>
        <v>0</v>
      </c>
      <c r="Q47" s="15">
        <f>COUNTIF(Q9:Q41,"&gt;=70")</f>
        <v>0</v>
      </c>
    </row>
    <row r="48" spans="2:17" x14ac:dyDescent="0.25">
      <c r="C48" s="41"/>
      <c r="D48" s="41"/>
      <c r="E48" s="8"/>
      <c r="H48" s="44" t="s">
        <v>20</v>
      </c>
      <c r="I48" s="44"/>
      <c r="J48" s="12">
        <f>COUNTIF(J9:J44,"&lt;70")</f>
        <v>4</v>
      </c>
      <c r="K48" s="12">
        <f>COUNTIF(K9:K33,"&lt;70")</f>
        <v>0</v>
      </c>
      <c r="L48" s="12">
        <f>COUNTIF(L9:L44,"&lt;70")</f>
        <v>0</v>
      </c>
      <c r="M48" s="12">
        <f t="shared" ref="M48:O48" si="7">COUNTIF(M9:M44,"&lt;70")</f>
        <v>0</v>
      </c>
      <c r="N48" s="12">
        <f t="shared" si="7"/>
        <v>0</v>
      </c>
      <c r="O48" s="12">
        <f t="shared" si="7"/>
        <v>0</v>
      </c>
      <c r="P48" s="12">
        <v>0</v>
      </c>
      <c r="Q48" s="12">
        <f>COUNTIF(Q9:Q46,"&lt;70")</f>
        <v>28</v>
      </c>
    </row>
    <row r="49" spans="3:17" x14ac:dyDescent="0.25">
      <c r="C49" s="41"/>
      <c r="D49" s="41"/>
      <c r="E49" s="41"/>
      <c r="H49" s="44" t="s">
        <v>21</v>
      </c>
      <c r="I49" s="44"/>
      <c r="J49" s="12">
        <f>COUNT(J9:J45)</f>
        <v>27</v>
      </c>
      <c r="K49" s="12">
        <f t="shared" ref="K49:O49" si="8">COUNT(K9:K45)</f>
        <v>0</v>
      </c>
      <c r="L49" s="12">
        <f t="shared" si="8"/>
        <v>0</v>
      </c>
      <c r="M49" s="12">
        <f t="shared" si="8"/>
        <v>0</v>
      </c>
      <c r="N49" s="12">
        <f t="shared" si="8"/>
        <v>0</v>
      </c>
      <c r="O49" s="12">
        <f t="shared" si="8"/>
        <v>0</v>
      </c>
      <c r="P49" s="12">
        <v>0</v>
      </c>
      <c r="Q49" s="12">
        <f>COUNT(Q9:Q46)</f>
        <v>28</v>
      </c>
    </row>
    <row r="50" spans="3:17" x14ac:dyDescent="0.25">
      <c r="C50" s="41"/>
      <c r="D50" s="41"/>
      <c r="E50" s="1"/>
      <c r="H50" s="52" t="s">
        <v>16</v>
      </c>
      <c r="I50" s="52"/>
      <c r="J50" s="13">
        <f>J47/J49</f>
        <v>0.85185185185185186</v>
      </c>
      <c r="K50" s="13" t="e">
        <f>K47/K49</f>
        <v>#DIV/0!</v>
      </c>
      <c r="L50" s="13" t="e">
        <f t="shared" ref="L50:M50" si="9">L47/L49</f>
        <v>#DIV/0!</v>
      </c>
      <c r="M50" s="13" t="e">
        <f t="shared" si="9"/>
        <v>#DIV/0!</v>
      </c>
      <c r="N50" s="14" t="e">
        <f t="shared" ref="N50:Q50" si="10">N47/N49</f>
        <v>#DIV/0!</v>
      </c>
      <c r="O50" s="14" t="e">
        <f t="shared" si="10"/>
        <v>#DIV/0!</v>
      </c>
      <c r="P50" s="14" t="e">
        <f t="shared" si="10"/>
        <v>#DIV/0!</v>
      </c>
      <c r="Q50" s="14">
        <f t="shared" si="10"/>
        <v>0</v>
      </c>
    </row>
    <row r="51" spans="3:17" x14ac:dyDescent="0.25">
      <c r="C51" s="41"/>
      <c r="D51" s="41"/>
      <c r="E51" s="1"/>
      <c r="H51" s="52" t="s">
        <v>17</v>
      </c>
      <c r="I51" s="52"/>
      <c r="J51" s="13">
        <f>J48/J49</f>
        <v>0.14814814814814814</v>
      </c>
      <c r="K51" s="13" t="e">
        <f t="shared" ref="K51:Q51" si="11">K48/K49</f>
        <v>#DIV/0!</v>
      </c>
      <c r="L51" s="14" t="e">
        <f t="shared" si="11"/>
        <v>#DIV/0!</v>
      </c>
      <c r="M51" s="14" t="e">
        <f t="shared" si="11"/>
        <v>#DIV/0!</v>
      </c>
      <c r="N51" s="14" t="e">
        <f t="shared" si="11"/>
        <v>#DIV/0!</v>
      </c>
      <c r="O51" s="14" t="e">
        <f t="shared" si="11"/>
        <v>#DIV/0!</v>
      </c>
      <c r="P51" s="14" t="e">
        <f t="shared" si="11"/>
        <v>#DIV/0!</v>
      </c>
      <c r="Q51" s="14">
        <f t="shared" si="11"/>
        <v>1</v>
      </c>
    </row>
    <row r="52" spans="3:17" x14ac:dyDescent="0.25">
      <c r="C52" s="41"/>
      <c r="D52" s="41"/>
      <c r="E52" s="8"/>
      <c r="J52" s="16">
        <f>COUNTIF(J9:J29, "&gt;=54")</f>
        <v>18</v>
      </c>
      <c r="K52" s="16">
        <f>COUNTIF(K9:K29, "&gt;=51")</f>
        <v>0</v>
      </c>
      <c r="L52" s="16">
        <f t="shared" ref="L52" si="12">COUNTIF(L9:L29, "&gt;=53")</f>
        <v>0</v>
      </c>
      <c r="M52" s="16">
        <f>COUNTIF(M9:M29, "&gt;=56")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"&gt;=85")</f>
        <v>0</v>
      </c>
    </row>
    <row r="53" spans="3:17" x14ac:dyDescent="0.25">
      <c r="C53" s="1"/>
      <c r="D53" s="1"/>
      <c r="E53" s="8"/>
      <c r="J53" s="17">
        <f>J52/27</f>
        <v>0.66666666666666663</v>
      </c>
      <c r="K53" s="17">
        <f t="shared" ref="K53:N53" si="13">K52/20</f>
        <v>0</v>
      </c>
      <c r="L53" s="17">
        <f t="shared" si="13"/>
        <v>0</v>
      </c>
      <c r="M53" s="17">
        <f t="shared" si="13"/>
        <v>0</v>
      </c>
      <c r="N53" s="17">
        <f t="shared" si="13"/>
        <v>0</v>
      </c>
      <c r="O53" s="17" t="e">
        <f t="shared" ref="O53" si="14">O52/O49</f>
        <v>#DIV/0!</v>
      </c>
      <c r="P53" s="22"/>
      <c r="Q53" s="17">
        <f t="shared" ref="Q53" si="15">Q52/20</f>
        <v>0</v>
      </c>
    </row>
    <row r="54" spans="3:17" x14ac:dyDescent="0.25">
      <c r="J54" s="50"/>
      <c r="K54" s="50"/>
      <c r="L54" s="50"/>
      <c r="M54" s="50"/>
      <c r="N54" s="50"/>
      <c r="O54" s="50"/>
      <c r="P54" s="50"/>
    </row>
    <row r="55" spans="3:17" x14ac:dyDescent="0.25">
      <c r="J55" s="51" t="s">
        <v>18</v>
      </c>
      <c r="K55" s="51"/>
      <c r="L55" s="51"/>
      <c r="M55" s="51"/>
      <c r="N55" s="51"/>
      <c r="O55" s="51"/>
      <c r="P55" s="51"/>
    </row>
  </sheetData>
  <mergeCells count="60"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J4:K4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41:I41"/>
    <mergeCell ref="D26:I26"/>
    <mergeCell ref="D27:I27"/>
    <mergeCell ref="D28:I28"/>
    <mergeCell ref="D29:I29"/>
    <mergeCell ref="D30:I30"/>
    <mergeCell ref="D31:I31"/>
    <mergeCell ref="D37:I37"/>
    <mergeCell ref="C47:D47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62"/>
  <sheetViews>
    <sheetView zoomScale="84" zoomScaleNormal="84" workbookViewId="0">
      <selection activeCell="D20" sqref="D20:I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2" max="22" width="31.85546875" bestFit="1" customWidth="1"/>
  </cols>
  <sheetData>
    <row r="2" spans="2:22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2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2" x14ac:dyDescent="0.25">
      <c r="C4" t="s">
        <v>0</v>
      </c>
      <c r="D4" s="38"/>
      <c r="E4" s="38"/>
      <c r="F4" s="38"/>
      <c r="G4" s="38"/>
      <c r="I4" t="s">
        <v>1</v>
      </c>
      <c r="J4" s="39"/>
      <c r="K4" s="39"/>
      <c r="M4" t="s">
        <v>2</v>
      </c>
      <c r="N4" s="40"/>
      <c r="O4" s="40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9"/>
      <c r="E6" s="39"/>
      <c r="F6" s="39"/>
      <c r="G6" s="39"/>
      <c r="I6" s="41" t="s">
        <v>22</v>
      </c>
      <c r="J6" s="41"/>
      <c r="K6" s="42"/>
      <c r="L6" s="42"/>
      <c r="M6" s="42"/>
      <c r="N6" s="42"/>
      <c r="O6" s="42"/>
      <c r="P6" s="42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25">
      <c r="B9" s="6">
        <v>1</v>
      </c>
      <c r="C9" s="26" t="s">
        <v>34</v>
      </c>
      <c r="D9" s="26" t="s">
        <v>25</v>
      </c>
      <c r="E9" s="26" t="s">
        <v>25</v>
      </c>
      <c r="F9" s="26" t="s">
        <v>25</v>
      </c>
      <c r="G9" s="26" t="s">
        <v>25</v>
      </c>
      <c r="H9" s="26" t="s">
        <v>25</v>
      </c>
      <c r="I9" s="26" t="s">
        <v>25</v>
      </c>
      <c r="J9" s="4"/>
      <c r="K9" s="4"/>
      <c r="L9" s="4"/>
      <c r="M9" s="4"/>
      <c r="N9" s="4"/>
      <c r="O9" s="4"/>
      <c r="P9" s="4"/>
      <c r="Q9" s="10">
        <f>SUM(J9:P9)/7</f>
        <v>0</v>
      </c>
      <c r="U9" s="26" t="s">
        <v>34</v>
      </c>
      <c r="V9" s="26" t="s">
        <v>25</v>
      </c>
    </row>
    <row r="10" spans="2:22" x14ac:dyDescent="0.25">
      <c r="B10" s="6">
        <f>B9+1</f>
        <v>2</v>
      </c>
      <c r="C10" s="26" t="s">
        <v>35</v>
      </c>
      <c r="D10" s="26" t="s">
        <v>36</v>
      </c>
      <c r="E10" s="26" t="s">
        <v>36</v>
      </c>
      <c r="F10" s="26" t="s">
        <v>36</v>
      </c>
      <c r="G10" s="26" t="s">
        <v>36</v>
      </c>
      <c r="H10" s="26" t="s">
        <v>36</v>
      </c>
      <c r="I10" s="26" t="s">
        <v>36</v>
      </c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  <c r="U10" s="26" t="s">
        <v>35</v>
      </c>
      <c r="V10" s="26" t="s">
        <v>36</v>
      </c>
    </row>
    <row r="11" spans="2:22" x14ac:dyDescent="0.25">
      <c r="B11" s="6">
        <f t="shared" ref="B11:B53" si="1">B10+1</f>
        <v>3</v>
      </c>
      <c r="C11" s="26" t="s">
        <v>37</v>
      </c>
      <c r="D11" s="26" t="s">
        <v>27</v>
      </c>
      <c r="E11" s="26" t="s">
        <v>27</v>
      </c>
      <c r="F11" s="26" t="s">
        <v>27</v>
      </c>
      <c r="G11" s="26" t="s">
        <v>27</v>
      </c>
      <c r="H11" s="26" t="s">
        <v>27</v>
      </c>
      <c r="I11" s="26" t="s">
        <v>27</v>
      </c>
      <c r="J11" s="4"/>
      <c r="K11" s="4"/>
      <c r="L11" s="4"/>
      <c r="M11" s="4"/>
      <c r="N11" s="4"/>
      <c r="O11" s="4"/>
      <c r="P11" s="4"/>
      <c r="Q11" s="10">
        <f t="shared" si="0"/>
        <v>0</v>
      </c>
      <c r="U11" s="26" t="s">
        <v>37</v>
      </c>
      <c r="V11" s="26" t="s">
        <v>27</v>
      </c>
    </row>
    <row r="12" spans="2:22" x14ac:dyDescent="0.25">
      <c r="B12" s="6">
        <f t="shared" si="1"/>
        <v>4</v>
      </c>
      <c r="C12" s="26" t="s">
        <v>38</v>
      </c>
      <c r="D12" s="26" t="s">
        <v>26</v>
      </c>
      <c r="E12" s="26" t="s">
        <v>26</v>
      </c>
      <c r="F12" s="26" t="s">
        <v>26</v>
      </c>
      <c r="G12" s="26" t="s">
        <v>26</v>
      </c>
      <c r="H12" s="26" t="s">
        <v>26</v>
      </c>
      <c r="I12" s="26" t="s">
        <v>26</v>
      </c>
      <c r="J12" s="4"/>
      <c r="K12" s="4"/>
      <c r="L12" s="4"/>
      <c r="M12" s="4"/>
      <c r="N12" s="4"/>
      <c r="O12" s="4"/>
      <c r="P12" s="4"/>
      <c r="Q12" s="10">
        <f t="shared" si="0"/>
        <v>0</v>
      </c>
      <c r="U12" s="26" t="s">
        <v>38</v>
      </c>
      <c r="V12" s="26" t="s">
        <v>26</v>
      </c>
    </row>
    <row r="13" spans="2:22" x14ac:dyDescent="0.25">
      <c r="B13" s="6">
        <f t="shared" si="1"/>
        <v>5</v>
      </c>
      <c r="C13" s="26" t="s">
        <v>39</v>
      </c>
      <c r="D13" s="26" t="s">
        <v>40</v>
      </c>
      <c r="E13" s="26" t="s">
        <v>40</v>
      </c>
      <c r="F13" s="26" t="s">
        <v>40</v>
      </c>
      <c r="G13" s="26" t="s">
        <v>40</v>
      </c>
      <c r="H13" s="26" t="s">
        <v>40</v>
      </c>
      <c r="I13" s="26" t="s">
        <v>40</v>
      </c>
      <c r="J13" s="4"/>
      <c r="K13" s="4"/>
      <c r="L13" s="4"/>
      <c r="M13" s="4"/>
      <c r="N13" s="4"/>
      <c r="O13" s="4"/>
      <c r="P13" s="4"/>
      <c r="Q13" s="10">
        <f t="shared" si="0"/>
        <v>0</v>
      </c>
      <c r="U13" s="26" t="s">
        <v>39</v>
      </c>
      <c r="V13" s="26" t="s">
        <v>40</v>
      </c>
    </row>
    <row r="14" spans="2:22" x14ac:dyDescent="0.25">
      <c r="B14" s="6">
        <f t="shared" si="1"/>
        <v>6</v>
      </c>
      <c r="C14" s="6"/>
      <c r="D14" s="45"/>
      <c r="E14" s="45"/>
      <c r="F14" s="45"/>
      <c r="G14" s="45"/>
      <c r="H14" s="45"/>
      <c r="I14" s="45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22" x14ac:dyDescent="0.25">
      <c r="B15" s="6">
        <f t="shared" si="1"/>
        <v>7</v>
      </c>
      <c r="C15" s="6"/>
      <c r="D15" s="45"/>
      <c r="E15" s="45"/>
      <c r="F15" s="45"/>
      <c r="G15" s="45"/>
      <c r="H15" s="45"/>
      <c r="I15" s="45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22" x14ac:dyDescent="0.25">
      <c r="B16" s="6">
        <f t="shared" si="1"/>
        <v>8</v>
      </c>
      <c r="C16" s="6"/>
      <c r="D16" s="45"/>
      <c r="E16" s="45"/>
      <c r="F16" s="45"/>
      <c r="G16" s="45"/>
      <c r="H16" s="45"/>
      <c r="I16" s="45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5"/>
      <c r="E17" s="45"/>
      <c r="F17" s="45"/>
      <c r="G17" s="45"/>
      <c r="H17" s="45"/>
      <c r="I17" s="45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5"/>
      <c r="E18" s="45"/>
      <c r="F18" s="45"/>
      <c r="G18" s="45"/>
      <c r="H18" s="45"/>
      <c r="I18" s="45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45"/>
      <c r="E19" s="45"/>
      <c r="F19" s="45"/>
      <c r="G19" s="45"/>
      <c r="H19" s="45"/>
      <c r="I19" s="45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45"/>
      <c r="E20" s="45"/>
      <c r="F20" s="45"/>
      <c r="G20" s="45"/>
      <c r="H20" s="45"/>
      <c r="I20" s="45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45"/>
      <c r="E21" s="45"/>
      <c r="F21" s="45"/>
      <c r="G21" s="45"/>
      <c r="H21" s="45"/>
      <c r="I21" s="45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45"/>
      <c r="E22" s="45"/>
      <c r="F22" s="45"/>
      <c r="G22" s="45"/>
      <c r="H22" s="45"/>
      <c r="I22" s="45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45"/>
      <c r="E23" s="45"/>
      <c r="F23" s="45"/>
      <c r="G23" s="45"/>
      <c r="H23" s="45"/>
      <c r="I23" s="45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45"/>
      <c r="E24" s="45"/>
      <c r="F24" s="45"/>
      <c r="G24" s="45"/>
      <c r="H24" s="45"/>
      <c r="I24" s="4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45"/>
      <c r="E25" s="45"/>
      <c r="F25" s="45"/>
      <c r="G25" s="45"/>
      <c r="H25" s="45"/>
      <c r="I25" s="4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45"/>
      <c r="E27" s="45"/>
      <c r="F27" s="45"/>
      <c r="G27" s="45"/>
      <c r="H27" s="45"/>
      <c r="I27" s="4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45"/>
      <c r="E28" s="45"/>
      <c r="F28" s="45"/>
      <c r="G28" s="45"/>
      <c r="H28" s="45"/>
      <c r="I28" s="4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5"/>
      <c r="E29" s="45"/>
      <c r="F29" s="45"/>
      <c r="G29" s="45"/>
      <c r="H29" s="45"/>
      <c r="I29" s="4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5"/>
      <c r="E30" s="45"/>
      <c r="F30" s="45"/>
      <c r="G30" s="45"/>
      <c r="H30" s="45"/>
      <c r="I30" s="4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5"/>
      <c r="E31" s="45"/>
      <c r="F31" s="45"/>
      <c r="G31" s="45"/>
      <c r="H31" s="45"/>
      <c r="I31" s="4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5"/>
      <c r="E32" s="45"/>
      <c r="F32" s="45"/>
      <c r="G32" s="45"/>
      <c r="H32" s="45"/>
      <c r="I32" s="4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5"/>
      <c r="E33" s="45"/>
      <c r="F33" s="45"/>
      <c r="G33" s="45"/>
      <c r="H33" s="45"/>
      <c r="I33" s="4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5"/>
      <c r="E34" s="45"/>
      <c r="F34" s="45"/>
      <c r="G34" s="45"/>
      <c r="H34" s="45"/>
      <c r="I34" s="4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41"/>
      <c r="D54" s="41"/>
      <c r="E54" s="1"/>
      <c r="H54" s="49" t="s">
        <v>19</v>
      </c>
      <c r="I54" s="49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41"/>
      <c r="D55" s="41"/>
      <c r="E55" s="8"/>
      <c r="H55" s="44" t="s">
        <v>20</v>
      </c>
      <c r="I55" s="4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41"/>
      <c r="D56" s="41"/>
      <c r="E56" s="41"/>
      <c r="H56" s="44" t="s">
        <v>21</v>
      </c>
      <c r="I56" s="44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41"/>
      <c r="D57" s="41"/>
      <c r="E57" s="1"/>
      <c r="H57" s="52" t="s">
        <v>16</v>
      </c>
      <c r="I57" s="52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41"/>
      <c r="D58" s="41"/>
      <c r="E58" s="1"/>
      <c r="H58" s="52" t="s">
        <v>17</v>
      </c>
      <c r="I58" s="52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41"/>
      <c r="D59" s="41"/>
      <c r="E59" s="8"/>
    </row>
    <row r="60" spans="2:17" x14ac:dyDescent="0.25">
      <c r="C60" s="1"/>
      <c r="D60" s="1"/>
      <c r="E60" s="8"/>
    </row>
    <row r="61" spans="2:17" x14ac:dyDescent="0.25">
      <c r="J61" s="50"/>
      <c r="K61" s="50"/>
      <c r="L61" s="50"/>
      <c r="M61" s="50"/>
      <c r="N61" s="50"/>
      <c r="O61" s="50"/>
      <c r="P61" s="50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AMB I B</vt:lpstr>
      <vt:lpstr>GESTION AMB I AA</vt:lpstr>
      <vt:lpstr>FORM Y EVAL DE PROY</vt:lpstr>
      <vt:lpstr>FUND DE INV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2023-03-21T15:13:53Z</cp:lastPrinted>
  <dcterms:created xsi:type="dcterms:W3CDTF">2023-03-14T19:16:59Z</dcterms:created>
  <dcterms:modified xsi:type="dcterms:W3CDTF">2024-09-28T07:14:03Z</dcterms:modified>
</cp:coreProperties>
</file>