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Calif\"/>
    </mc:Choice>
  </mc:AlternateContent>
  <xr:revisionPtr revIDLastSave="0" documentId="13_ncr:1_{61A3D115-68D8-4C8D-BB97-4627BBF5E63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GESTION AMB I B" sheetId="8" r:id="rId1"/>
    <sheet name="GESTION AMB I AA" sheetId="9" r:id="rId2"/>
    <sheet name="FORM Y EVAL DE PROY" sheetId="7" r:id="rId3"/>
    <sheet name="FUND DE INV" sheetId="1" r:id="rId4"/>
  </sheets>
  <definedNames>
    <definedName name="_xlnm.Print_Area" localSheetId="3">'FUND DE INV'!$A$1:$P$35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  <c r="L52" i="7"/>
  <c r="L52" i="9"/>
  <c r="L52" i="8"/>
  <c r="L46" i="8"/>
  <c r="L37" i="7"/>
  <c r="L36" i="7"/>
  <c r="L35" i="7"/>
  <c r="L34" i="7"/>
  <c r="L33" i="7"/>
  <c r="L32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47" i="7"/>
  <c r="M47" i="7"/>
  <c r="N47" i="7"/>
  <c r="O47" i="7"/>
  <c r="P47" i="7"/>
  <c r="L48" i="7"/>
  <c r="M48" i="7"/>
  <c r="N48" i="7"/>
  <c r="O48" i="7"/>
  <c r="P48" i="7"/>
  <c r="J48" i="7"/>
  <c r="K48" i="7"/>
  <c r="K52" i="8"/>
  <c r="K46" i="8"/>
  <c r="K52" i="9"/>
  <c r="K46" i="9"/>
  <c r="K52" i="7"/>
  <c r="K46" i="7"/>
  <c r="K52" i="1" l="1"/>
  <c r="K46" i="1"/>
  <c r="Q29" i="1" l="1"/>
  <c r="Q30" i="1"/>
  <c r="Q31" i="1"/>
  <c r="Q32" i="1"/>
  <c r="Q33" i="1"/>
  <c r="Q34" i="1"/>
  <c r="Q35" i="1"/>
  <c r="J53" i="1" l="1"/>
  <c r="J52" i="1"/>
  <c r="J46" i="1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J46" i="8"/>
  <c r="J52" i="7"/>
  <c r="J46" i="7"/>
  <c r="J53" i="9"/>
  <c r="J52" i="9"/>
  <c r="J46" i="9"/>
  <c r="J53" i="8"/>
  <c r="J52" i="8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O52" i="9"/>
  <c r="N52" i="9"/>
  <c r="N53" i="9" s="1"/>
  <c r="M52" i="9"/>
  <c r="M53" i="9" s="1"/>
  <c r="L53" i="9"/>
  <c r="K53" i="9"/>
  <c r="P51" i="9"/>
  <c r="O49" i="9"/>
  <c r="N49" i="9"/>
  <c r="M49" i="9"/>
  <c r="L49" i="9"/>
  <c r="K49" i="9"/>
  <c r="J49" i="9"/>
  <c r="O48" i="9"/>
  <c r="O51" i="9" s="1"/>
  <c r="N48" i="9"/>
  <c r="N51" i="9" s="1"/>
  <c r="M48" i="9"/>
  <c r="M51" i="9" s="1"/>
  <c r="L48" i="9"/>
  <c r="L51" i="9" s="1"/>
  <c r="K48" i="9"/>
  <c r="K51" i="9" s="1"/>
  <c r="J48" i="9"/>
  <c r="J51" i="9" s="1"/>
  <c r="P47" i="9"/>
  <c r="P50" i="9" s="1"/>
  <c r="O47" i="9"/>
  <c r="O50" i="9" s="1"/>
  <c r="N47" i="9"/>
  <c r="N50" i="9" s="1"/>
  <c r="M47" i="9"/>
  <c r="M50" i="9" s="1"/>
  <c r="L47" i="9"/>
  <c r="L50" i="9" s="1"/>
  <c r="K47" i="9"/>
  <c r="K50" i="9" s="1"/>
  <c r="J47" i="9"/>
  <c r="J50" i="9" s="1"/>
  <c r="O46" i="9"/>
  <c r="N46" i="9"/>
  <c r="M46" i="9"/>
  <c r="L46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Q9" i="9"/>
  <c r="O52" i="8"/>
  <c r="N52" i="8"/>
  <c r="N53" i="8" s="1"/>
  <c r="M52" i="8"/>
  <c r="M53" i="8" s="1"/>
  <c r="L53" i="8"/>
  <c r="K53" i="8"/>
  <c r="P51" i="8"/>
  <c r="O49" i="8"/>
  <c r="N49" i="8"/>
  <c r="M49" i="8"/>
  <c r="L49" i="8"/>
  <c r="K49" i="8"/>
  <c r="J49" i="8"/>
  <c r="O48" i="8"/>
  <c r="O51" i="8" s="1"/>
  <c r="N48" i="8"/>
  <c r="N51" i="8" s="1"/>
  <c r="M48" i="8"/>
  <c r="M51" i="8" s="1"/>
  <c r="L48" i="8"/>
  <c r="L51" i="8" s="1"/>
  <c r="K48" i="8"/>
  <c r="K51" i="8" s="1"/>
  <c r="J48" i="8"/>
  <c r="J51" i="8" s="1"/>
  <c r="P47" i="8"/>
  <c r="P50" i="8" s="1"/>
  <c r="O47" i="8"/>
  <c r="O50" i="8" s="1"/>
  <c r="N47" i="8"/>
  <c r="N50" i="8" s="1"/>
  <c r="M47" i="8"/>
  <c r="M50" i="8" s="1"/>
  <c r="L47" i="8"/>
  <c r="L50" i="8" s="1"/>
  <c r="K47" i="8"/>
  <c r="K50" i="8" s="1"/>
  <c r="J47" i="8"/>
  <c r="J50" i="8" s="1"/>
  <c r="O46" i="8"/>
  <c r="N46" i="8"/>
  <c r="M46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Q9" i="8"/>
  <c r="O52" i="7"/>
  <c r="N52" i="7"/>
  <c r="N53" i="7" s="1"/>
  <c r="M52" i="7"/>
  <c r="M53" i="7" s="1"/>
  <c r="L53" i="7"/>
  <c r="K53" i="7"/>
  <c r="J53" i="7"/>
  <c r="P51" i="7"/>
  <c r="O49" i="7"/>
  <c r="N49" i="7"/>
  <c r="M49" i="7"/>
  <c r="L49" i="7"/>
  <c r="K49" i="7"/>
  <c r="J49" i="7"/>
  <c r="O51" i="7"/>
  <c r="N51" i="7"/>
  <c r="M51" i="7"/>
  <c r="L51" i="7"/>
  <c r="K51" i="7"/>
  <c r="J51" i="7"/>
  <c r="P50" i="7"/>
  <c r="O50" i="7"/>
  <c r="N50" i="7"/>
  <c r="M50" i="7"/>
  <c r="L50" i="7"/>
  <c r="K47" i="7"/>
  <c r="K50" i="7" s="1"/>
  <c r="J47" i="7"/>
  <c r="J50" i="7" s="1"/>
  <c r="O46" i="7"/>
  <c r="N46" i="7"/>
  <c r="M46" i="7"/>
  <c r="L46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38" i="7" s="1"/>
  <c r="B39" i="7" s="1"/>
  <c r="B40" i="7" s="1"/>
  <c r="B41" i="7" s="1"/>
  <c r="B42" i="7" s="1"/>
  <c r="B43" i="7" s="1"/>
  <c r="B44" i="7" s="1"/>
  <c r="B45" i="7" s="1"/>
  <c r="B46" i="7" s="1"/>
  <c r="Q9" i="7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N52" i="1"/>
  <c r="M52" i="1"/>
  <c r="M48" i="1"/>
  <c r="N48" i="1"/>
  <c r="O48" i="1"/>
  <c r="Q52" i="9" l="1"/>
  <c r="Q53" i="9" s="1"/>
  <c r="Q47" i="9"/>
  <c r="Q46" i="9"/>
  <c r="O53" i="9"/>
  <c r="Q52" i="8"/>
  <c r="Q53" i="8" s="1"/>
  <c r="Q47" i="8"/>
  <c r="Q46" i="8"/>
  <c r="O53" i="8"/>
  <c r="Q52" i="7"/>
  <c r="Q53" i="7" s="1"/>
  <c r="Q47" i="7"/>
  <c r="Q46" i="7"/>
  <c r="O53" i="7"/>
  <c r="Q52" i="1"/>
  <c r="Q53" i="1" s="1"/>
  <c r="Q46" i="1"/>
  <c r="J48" i="1"/>
  <c r="K48" i="1"/>
  <c r="K47" i="1"/>
  <c r="Q49" i="9" l="1"/>
  <c r="Q48" i="9"/>
  <c r="Q51" i="9" s="1"/>
  <c r="Q50" i="9"/>
  <c r="Q49" i="8"/>
  <c r="Q48" i="8"/>
  <c r="Q51" i="8" s="1"/>
  <c r="Q50" i="8"/>
  <c r="Q49" i="7"/>
  <c r="Q48" i="7"/>
  <c r="Q51" i="7" s="1"/>
  <c r="Q50" i="7"/>
  <c r="K53" i="1"/>
  <c r="L53" i="1"/>
  <c r="M53" i="1"/>
  <c r="N53" i="1"/>
  <c r="L46" i="1"/>
  <c r="M46" i="1"/>
  <c r="N46" i="1"/>
  <c r="O49" i="1"/>
  <c r="O47" i="1"/>
  <c r="M49" i="1"/>
  <c r="N49" i="1"/>
  <c r="P51" i="1"/>
  <c r="L47" i="1"/>
  <c r="M47" i="1"/>
  <c r="N47" i="1"/>
  <c r="P47" i="1"/>
  <c r="P50" i="1" s="1"/>
  <c r="J47" i="1"/>
  <c r="O52" i="1"/>
  <c r="O53" i="1"/>
  <c r="O46" i="1"/>
  <c r="K49" i="1" l="1"/>
  <c r="L49" i="1"/>
  <c r="K50" i="1"/>
  <c r="J49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L48" i="1" l="1"/>
  <c r="L50" i="1"/>
  <c r="M50" i="1" l="1"/>
  <c r="K51" i="1" l="1"/>
  <c r="L51" i="1"/>
  <c r="M51" i="1"/>
  <c r="N51" i="1"/>
  <c r="O51" i="1"/>
  <c r="N50" i="1"/>
  <c r="O50" i="1"/>
  <c r="J51" i="1"/>
  <c r="J50" i="1"/>
  <c r="Q49" i="1" l="1"/>
  <c r="Q48" i="1"/>
  <c r="Q51" i="1" s="1"/>
  <c r="Q47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0" i="1" l="1"/>
</calcChain>
</file>

<file path=xl/sharedStrings.xml><?xml version="1.0" encoding="utf-8"?>
<sst xmlns="http://schemas.openxmlformats.org/spreadsheetml/2006/main" count="306" uniqueCount="226">
  <si>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</si>
  <si>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</si>
  <si>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</si>
  <si>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</si>
  <si>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</si>
  <si>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</si>
  <si>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</si>
  <si>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</si>
  <si>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</si>
  <si>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</si>
  <si>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</si>
  <si>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</si>
  <si>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</si>
  <si>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</si>
  <si>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</si>
  <si>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</si>
  <si>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</si>
  <si>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</si>
  <si>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</si>
  <si>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</si>
  <si>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</si>
  <si>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</si>
  <si>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</si>
  <si>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</si>
  <si>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ERASTO DEL ANGEL PEREZ</t>
  </si>
  <si>
    <t>191U0296</t>
  </si>
  <si>
    <t>201U0172</t>
  </si>
  <si>
    <t>AGUILAR SARIO YESSICA</t>
  </si>
  <si>
    <t>MARCIAL HERNANDEZ CRISTAL MARINA</t>
  </si>
  <si>
    <t>QUINTANAR REYES ANGEL KALEB</t>
  </si>
  <si>
    <t>181U0334</t>
  </si>
  <si>
    <t>FUND DE INVESTIGACIÓN</t>
  </si>
  <si>
    <t>106A</t>
  </si>
  <si>
    <t>AGOSTO-DICIEMBRE 2024</t>
  </si>
  <si>
    <t>BAXIN SOSME ABRIL</t>
  </si>
  <si>
    <t>CAIXBA SINACA CADMIEL</t>
  </si>
  <si>
    <t>CHAVEZ CADENA ESTRELLA</t>
  </si>
  <si>
    <t>CHONTAL RIVAS JESUS YAMIL</t>
  </si>
  <si>
    <t>COMI VELASCO ANA DAYNET</t>
  </si>
  <si>
    <t>CONTRERAS MELCHI CUAUHTEMOC</t>
  </si>
  <si>
    <t>CRUZ MARTINEZ KATHERINE</t>
  </si>
  <si>
    <t>FISCAL INDIRA EILEENE</t>
  </si>
  <si>
    <t>FRANCO VELA ADRIAN</t>
  </si>
  <si>
    <t>GARCIA ARTIGAS FRANCISCO JAVIER</t>
  </si>
  <si>
    <t>GUZMAN RIVAS MARCO ALEJANDRO</t>
  </si>
  <si>
    <t>HERNADEZ GOMEZ MARIANA</t>
  </si>
  <si>
    <t>HUERVO MALAGA JOHANA</t>
  </si>
  <si>
    <t>LUCHO RIOS ADIR ALEJANDRO</t>
  </si>
  <si>
    <t>MARTINEZ ROMERO YESSENIA WENDOLIN</t>
  </si>
  <si>
    <t>MORALES ESCOBAR  JUAN CARLOS</t>
  </si>
  <si>
    <t>PALMA MORALES PAMELA NADEZHNA</t>
  </si>
  <si>
    <t>PAVA CATEMAXCA LUIS DONALDO</t>
  </si>
  <si>
    <t>PAXTIAN VICTORIO ALICIA MIREYLI</t>
  </si>
  <si>
    <t>PEREZ CAMPECHANO ANDREA</t>
  </si>
  <si>
    <t>SALINAS DOMIGUEZ FRIDA</t>
  </si>
  <si>
    <t>SANCHEZ PEREZ ATHZIRI DAMAR</t>
  </si>
  <si>
    <t>VELASCO SANCHEZ MELANI SINAHI</t>
  </si>
  <si>
    <t>VILLASANA GOMEZ DARCY RENATA</t>
  </si>
  <si>
    <t>ZAMUDIO CORTES FRANCO</t>
  </si>
  <si>
    <t>CORTEZ ESTRADA ERNESTO</t>
  </si>
  <si>
    <t>TOTO IXTEPAN ALIZEE FATIMA</t>
  </si>
  <si>
    <t>241U0243</t>
  </si>
  <si>
    <t>241U0626</t>
  </si>
  <si>
    <t>241U0244</t>
  </si>
  <si>
    <t>241U0560</t>
  </si>
  <si>
    <t>221U0365</t>
  </si>
  <si>
    <t>241U0602</t>
  </si>
  <si>
    <t>241U0245</t>
  </si>
  <si>
    <t>241U0246</t>
  </si>
  <si>
    <t>241U0247</t>
  </si>
  <si>
    <t>221U0842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</si>
  <si>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</si>
  <si>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</si>
  <si>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</si>
  <si>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</si>
  <si>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</si>
  <si>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</si>
  <si>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</si>
  <si>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</si>
  <si>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</si>
  <si>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</si>
  <si>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</si>
  <si>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</si>
  <si>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</si>
  <si>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241U0262</t>
  </si>
  <si>
    <t>241U0263</t>
  </si>
  <si>
    <t>241U0264</t>
  </si>
  <si>
    <t>241U0265</t>
  </si>
  <si>
    <t>FORM Y EVAL DE PROYECTOS</t>
  </si>
  <si>
    <t>706A</t>
  </si>
  <si>
    <t>221U0849</t>
  </si>
  <si>
    <t>221U0843</t>
  </si>
  <si>
    <t>211U0290</t>
  </si>
  <si>
    <t>211U0291</t>
  </si>
  <si>
    <t>211U0292</t>
  </si>
  <si>
    <t>211U0574</t>
  </si>
  <si>
    <t>211U0297</t>
  </si>
  <si>
    <t>211U0296</t>
  </si>
  <si>
    <t>181U0188</t>
  </si>
  <si>
    <t>211U0299</t>
  </si>
  <si>
    <t>191U0303</t>
  </si>
  <si>
    <t>211U0575</t>
  </si>
  <si>
    <t>211U0301</t>
  </si>
  <si>
    <t>191U0308</t>
  </si>
  <si>
    <t>211U0302</t>
  </si>
  <si>
    <t>211U0621</t>
  </si>
  <si>
    <t>211U0306</t>
  </si>
  <si>
    <t>211U0307</t>
  </si>
  <si>
    <t>211U0622</t>
  </si>
  <si>
    <t>211U0308</t>
  </si>
  <si>
    <t>201U0178</t>
  </si>
  <si>
    <t>211U0310</t>
  </si>
  <si>
    <t>211U0311</t>
  </si>
  <si>
    <t>211U0312</t>
  </si>
  <si>
    <t>211U0313</t>
  </si>
  <si>
    <t>211U0314</t>
  </si>
  <si>
    <t>ALFONSO MOLINA CLAUDIA MARIA</t>
  </si>
  <si>
    <t>BELLI XALA KEVIN ADOLFO</t>
  </si>
  <si>
    <t>BENITO MAZABA ADOLFO ANGEL</t>
  </si>
  <si>
    <t>CANO LOPEZ ULISES</t>
  </si>
  <si>
    <t>CASTELLANOS ROSARIO CLAUDIA SARAI</t>
  </si>
  <si>
    <t>CHAPOL VENTURA LUIS YAHIR</t>
  </si>
  <si>
    <t>CHIGO LOZANO JACQUELINE</t>
  </si>
  <si>
    <t>CORDOBA SANCHEZ SANDRA GUADALUPE</t>
  </si>
  <si>
    <t>COTO ARRES EMMANUEL</t>
  </si>
  <si>
    <t>MARCIAL DOMINGUEZ ANGIE MADAI</t>
  </si>
  <si>
    <t>GARDUÑO MUÑOZ JACKELIN</t>
  </si>
  <si>
    <t>GONZALEZ MARTINEZ ANDRES ALBERTO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</si>
  <si>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</si>
  <si>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</si>
  <si>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</si>
  <si>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</si>
  <si>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</si>
  <si>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</si>
  <si>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</si>
  <si>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</si>
  <si>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</si>
  <si>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</si>
  <si>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</si>
  <si>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</si>
  <si>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VELASCO PUCHETA ARIADNA</t>
  </si>
  <si>
    <t>ZETINA CABAÑAS OLIVIA</t>
  </si>
  <si>
    <t>GESTIÓN AMBIENTAL I</t>
  </si>
  <si>
    <t>506A</t>
  </si>
  <si>
    <t>506B</t>
  </si>
  <si>
    <t>221U0349</t>
  </si>
  <si>
    <t>221U0350</t>
  </si>
  <si>
    <t>221U0352</t>
  </si>
  <si>
    <t>221U0354</t>
  </si>
  <si>
    <t>221U0355</t>
  </si>
  <si>
    <t>221U0357</t>
  </si>
  <si>
    <t>211U0295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</si>
  <si>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</si>
  <si>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</si>
  <si>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</si>
  <si>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</si>
  <si>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</si>
  <si>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</si>
  <si>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</si>
  <si>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</si>
  <si>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</si>
  <si>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221U0393</t>
  </si>
  <si>
    <t>221U0397</t>
  </si>
  <si>
    <t>221U0398</t>
  </si>
  <si>
    <t>221U0402</t>
  </si>
  <si>
    <t>221U0405</t>
  </si>
  <si>
    <t>221U0406</t>
  </si>
  <si>
    <t>221U0409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</si>
  <si>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</si>
  <si>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</si>
  <si>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</si>
  <si>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</si>
  <si>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</si>
  <si>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</si>
  <si>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Muñoz Carlos Manuel</t>
  </si>
  <si>
    <t>Chontal Ventura Edwin Geovanni</t>
  </si>
  <si>
    <t>Cortez Estrada Omar</t>
  </si>
  <si>
    <t>Dominguez Marcos Juan Carlos</t>
  </si>
  <si>
    <t>Figueroa Cruz Maritza</t>
  </si>
  <si>
    <t>Gonzalez Lara Gael</t>
  </si>
  <si>
    <t>Hernandez Martìnez José Eduardo</t>
  </si>
  <si>
    <t>Malaga Martinez Karina Del Carmen</t>
  </si>
  <si>
    <t>Martinez Berdón Karla Veyda</t>
  </si>
  <si>
    <t>Mixtega Sixteco Daved Sadith</t>
  </si>
  <si>
    <t>Poisot Catemaxca Yeric</t>
  </si>
  <si>
    <t>Quino Velazco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</si>
  <si>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</si>
  <si>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</si>
  <si>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</si>
  <si>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</si>
  <si>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</si>
  <si>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</si>
  <si>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</si>
  <si>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</si>
  <si>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</si>
  <si>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</si>
  <si>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Cocuyo Abrajan Pedro Yahir</t>
  </si>
  <si>
    <t>Gonzalez Cruz Maria De Jesus</t>
  </si>
  <si>
    <t>Gracia Martínez America Abigail</t>
  </si>
  <si>
    <t>Lopez Cervantes Eva Estrella</t>
  </si>
  <si>
    <t>Mantilla Mantilla Ramses</t>
  </si>
  <si>
    <t>Maza Jimenez Michel Alexis</t>
  </si>
  <si>
    <t>Mendoza Acuilteco Ana Sarahi</t>
  </si>
  <si>
    <t>Navarrete Montan Sergio Nain</t>
  </si>
  <si>
    <t>Perez Marquez Sussan</t>
  </si>
  <si>
    <t>Polito Cinta Danna Yamileth</t>
  </si>
  <si>
    <t>Prieto Huerta Fesco</t>
  </si>
  <si>
    <t>Pucheta Santos Celeste Jovana</t>
  </si>
  <si>
    <t>Temich Martinez Marisol De Jesus</t>
  </si>
  <si>
    <t>221U0404</t>
  </si>
  <si>
    <t>221U0396</t>
  </si>
  <si>
    <t>221U0395</t>
  </si>
  <si>
    <t>221U0394</t>
  </si>
  <si>
    <t>221U0391</t>
  </si>
  <si>
    <t>221U0389</t>
  </si>
  <si>
    <t>221U0385</t>
  </si>
  <si>
    <t>221U0384</t>
  </si>
  <si>
    <t>221U0381</t>
  </si>
  <si>
    <t>221U0378</t>
  </si>
  <si>
    <t>221U0374</t>
  </si>
  <si>
    <t>221U0373</t>
  </si>
  <si>
    <t>221U0364</t>
  </si>
  <si>
    <t>221U0359</t>
  </si>
  <si>
    <t>221U0358</t>
  </si>
  <si>
    <t>221U0356</t>
  </si>
  <si>
    <t>221U0348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</si>
</sst>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9" fontId="6" fillId="0" borderId="0" xfId="1" applyFont="1"/>
    <xf numFmtId="0" fontId="6" fillId="0" borderId="2" xfId="0" applyFont="1" applyBorder="1"/>
    <xf numFmtId="0" fontId="0" fillId="0" borderId="8" xfId="0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1" fillId="0" borderId="0" xfId="0" applyFont="1"/>
    <xf numFmtId="1" fontId="1" fillId="0" borderId="2" xfId="2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9" fillId="0" borderId="0" xfId="0" applyFont="1"/>
    <xf numFmtId="0" fontId="8" fillId="0" borderId="2" xfId="3" applyBorder="1"/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1" fillId="0" borderId="2" xfId="0" applyFont="1" applyBorder="1"/>
    <xf numFmtId="0" fontId="10" fillId="0" borderId="1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0" fontId="1" fillId="0" borderId="2" xfId="0" applyFont="1" applyFill="1" applyBorder="1"/>
    <xf numFmtId="1" fontId="1" fillId="0" borderId="2" xfId="2" applyNumberFormat="1" applyFont="1" applyFill="1" applyBorder="1" applyAlignment="1">
      <alignment horizontal="center"/>
    </xf>
  </cellXfs>
  <cellStyles count="4">
    <cellStyle name="Millares" xfId="2" builtinId="3"/>
    <cellStyle name="Normal" xfId="0" builtinId="0"/>
    <cellStyle name="Normal 2" xfId="3" xr:uid="{DB8B764A-2832-4D79-ACAC-3174D5C8360F}"/>
    <cellStyle name="Porcentaje" xfId="1" builtinId="5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3300"/>
        </patternFill>
      </fill>
    </dxf>
    <dxf>
      <font>
        <color rgb="FFFF0000"/>
      </font>
    </dxf>
    <dxf>
      <font>
        <b val="0"/>
        <i val="0"/>
        <color rgb="FFFF0000"/>
      </font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E142-79D6-47C8-809C-F8B91B7EC2C5}">
  <dimension ref="B2:S55"/>
  <sheetViews>
    <sheetView topLeftCell="A41" zoomScaleNormal="100" workbookViewId="0">
      <selection activeCell="N60" sqref="N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</row>
    <row r="3" spans="2:19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</row>
    <row r="4" spans="2:19" x14ac:dyDescent="0.25">
      <c r="C4" t="s">
        <v>0</v>
      </c>
      <c r="D4" s="52" t="s">
        <v>142</v>
      </c>
      <c r="E4" s="52"/>
      <c r="F4" s="52"/>
      <c r="G4" s="52"/>
      <c r="I4" t="s">
        <v>1</v>
      </c>
      <c r="J4" s="53" t="s">
        <v>144</v>
      </c>
      <c r="K4" s="53"/>
      <c r="M4" t="s">
        <v>2</v>
      </c>
      <c r="N4" s="54">
        <v>45590</v>
      </c>
      <c r="O4" s="54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53" t="s">
        <v>33</v>
      </c>
      <c r="E6" s="53"/>
      <c r="F6" s="53"/>
      <c r="G6" s="53"/>
      <c r="I6" s="39" t="s">
        <v>22</v>
      </c>
      <c r="J6" s="39"/>
      <c r="K6" s="55" t="s">
        <v>24</v>
      </c>
      <c r="L6" s="55"/>
      <c r="M6" s="55"/>
      <c r="N6" s="55"/>
      <c r="O6" s="55"/>
      <c r="P6" s="55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ht="15.75" x14ac:dyDescent="0.25">
      <c r="B9" s="6">
        <v>1</v>
      </c>
      <c r="C9" s="3" t="s">
        <v>91</v>
      </c>
      <c r="D9" s="49" t="s">
        <v>191</v>
      </c>
      <c r="E9" s="49"/>
      <c r="F9" s="49"/>
      <c r="G9" s="49"/>
      <c r="H9" s="49"/>
      <c r="I9" s="49"/>
      <c r="J9" s="33">
        <v>0</v>
      </c>
      <c r="K9" s="26">
        <v>80</v>
      </c>
      <c r="L9" s="9">
        <v>70</v>
      </c>
      <c r="M9" s="26"/>
      <c r="N9" s="26"/>
      <c r="O9" s="20"/>
      <c r="P9" s="4">
        <v>0</v>
      </c>
      <c r="Q9" s="10">
        <f>SUM(J9:N9)/5</f>
        <v>30</v>
      </c>
      <c r="S9" s="24"/>
    </row>
    <row r="10" spans="2:19" ht="15.75" x14ac:dyDescent="0.25">
      <c r="B10" s="6">
        <f>B9+1</f>
        <v>2</v>
      </c>
      <c r="C10" s="3" t="s">
        <v>225</v>
      </c>
      <c r="D10" s="49" t="s">
        <v>192</v>
      </c>
      <c r="E10" s="49"/>
      <c r="F10" s="49"/>
      <c r="G10" s="49"/>
      <c r="H10" s="49"/>
      <c r="I10" s="49"/>
      <c r="J10" s="30">
        <v>90</v>
      </c>
      <c r="K10" s="26">
        <v>91</v>
      </c>
      <c r="L10" s="9">
        <v>100</v>
      </c>
      <c r="M10" s="25"/>
      <c r="N10" s="26"/>
      <c r="O10" s="20"/>
      <c r="P10" s="4">
        <v>0</v>
      </c>
      <c r="Q10" s="10">
        <f t="shared" ref="Q10:Q28" si="0">SUM(J10:N10)/5</f>
        <v>56.2</v>
      </c>
      <c r="S10" s="24"/>
    </row>
    <row r="11" spans="2:19" ht="15.75" x14ac:dyDescent="0.25">
      <c r="B11" s="6">
        <f t="shared" ref="B11:B46" si="1">B10+1</f>
        <v>3</v>
      </c>
      <c r="C11" s="3" t="s">
        <v>224</v>
      </c>
      <c r="D11" s="49" t="s">
        <v>193</v>
      </c>
      <c r="E11" s="49"/>
      <c r="F11" s="49"/>
      <c r="G11" s="49"/>
      <c r="H11" s="49"/>
      <c r="I11" s="49"/>
      <c r="J11" s="30">
        <v>90</v>
      </c>
      <c r="K11" s="26">
        <v>96</v>
      </c>
      <c r="L11" s="9">
        <v>94</v>
      </c>
      <c r="M11" s="26"/>
      <c r="N11" s="26"/>
      <c r="O11" s="20"/>
      <c r="P11" s="4">
        <v>0</v>
      </c>
      <c r="Q11" s="10">
        <f t="shared" si="0"/>
        <v>56</v>
      </c>
      <c r="S11" s="24"/>
    </row>
    <row r="12" spans="2:19" ht="15.75" x14ac:dyDescent="0.25">
      <c r="B12" s="6">
        <f t="shared" si="1"/>
        <v>4</v>
      </c>
      <c r="C12" s="3" t="s">
        <v>223</v>
      </c>
      <c r="D12" s="49" t="s">
        <v>194</v>
      </c>
      <c r="E12" s="49"/>
      <c r="F12" s="49"/>
      <c r="G12" s="49"/>
      <c r="H12" s="49"/>
      <c r="I12" s="49"/>
      <c r="J12" s="30">
        <v>92</v>
      </c>
      <c r="K12" s="26">
        <v>96</v>
      </c>
      <c r="L12" s="9">
        <v>100</v>
      </c>
      <c r="M12" s="25"/>
      <c r="N12" s="26"/>
      <c r="O12" s="20"/>
      <c r="P12" s="4">
        <v>0</v>
      </c>
      <c r="Q12" s="10">
        <f t="shared" si="0"/>
        <v>57.6</v>
      </c>
      <c r="S12" s="24"/>
    </row>
    <row r="13" spans="2:19" ht="15.75" x14ac:dyDescent="0.25">
      <c r="B13" s="6">
        <f t="shared" si="1"/>
        <v>5</v>
      </c>
      <c r="C13" s="3" t="s">
        <v>222</v>
      </c>
      <c r="D13" s="49" t="s">
        <v>195</v>
      </c>
      <c r="E13" s="49"/>
      <c r="F13" s="49"/>
      <c r="G13" s="49"/>
      <c r="H13" s="49"/>
      <c r="I13" s="49"/>
      <c r="J13" s="33">
        <v>0</v>
      </c>
      <c r="K13" s="37">
        <v>0</v>
      </c>
      <c r="L13" s="9">
        <v>0</v>
      </c>
      <c r="M13" s="25"/>
      <c r="N13" s="26"/>
      <c r="O13" s="20"/>
      <c r="P13" s="4">
        <v>0</v>
      </c>
      <c r="Q13" s="10">
        <f t="shared" si="0"/>
        <v>0</v>
      </c>
      <c r="S13" s="24"/>
    </row>
    <row r="14" spans="2:19" ht="15.75" x14ac:dyDescent="0.25">
      <c r="B14" s="6">
        <f t="shared" si="1"/>
        <v>6</v>
      </c>
      <c r="C14" s="3" t="s">
        <v>221</v>
      </c>
      <c r="D14" s="49" t="s">
        <v>196</v>
      </c>
      <c r="E14" s="49"/>
      <c r="F14" s="49"/>
      <c r="G14" s="49"/>
      <c r="H14" s="49"/>
      <c r="I14" s="49"/>
      <c r="J14" s="30">
        <v>90</v>
      </c>
      <c r="K14" s="26">
        <v>91</v>
      </c>
      <c r="L14" s="9">
        <v>100</v>
      </c>
      <c r="M14" s="26"/>
      <c r="N14" s="26"/>
      <c r="O14" s="21"/>
      <c r="P14" s="4">
        <v>0</v>
      </c>
      <c r="Q14" s="10">
        <f t="shared" si="0"/>
        <v>56.2</v>
      </c>
      <c r="S14" s="24"/>
    </row>
    <row r="15" spans="2:19" ht="15.75" x14ac:dyDescent="0.25">
      <c r="B15" s="6">
        <f t="shared" si="1"/>
        <v>7</v>
      </c>
      <c r="C15" s="3" t="s">
        <v>220</v>
      </c>
      <c r="D15" s="49" t="s">
        <v>197</v>
      </c>
      <c r="E15" s="49"/>
      <c r="F15" s="49"/>
      <c r="G15" s="49"/>
      <c r="H15" s="49"/>
      <c r="I15" s="49"/>
      <c r="J15" s="30">
        <v>85</v>
      </c>
      <c r="K15" s="26">
        <v>90</v>
      </c>
      <c r="L15" s="9">
        <v>100</v>
      </c>
      <c r="M15" s="25"/>
      <c r="N15" s="26"/>
      <c r="O15" s="20"/>
      <c r="P15" s="4">
        <v>0</v>
      </c>
      <c r="Q15" s="10">
        <f t="shared" si="0"/>
        <v>55</v>
      </c>
      <c r="S15" s="24"/>
    </row>
    <row r="16" spans="2:19" ht="15.75" x14ac:dyDescent="0.25">
      <c r="B16" s="6">
        <f t="shared" si="1"/>
        <v>8</v>
      </c>
      <c r="C16" s="3" t="s">
        <v>219</v>
      </c>
      <c r="D16" s="49" t="s">
        <v>198</v>
      </c>
      <c r="E16" s="49"/>
      <c r="F16" s="49"/>
      <c r="G16" s="49"/>
      <c r="H16" s="49"/>
      <c r="I16" s="49"/>
      <c r="J16" s="30">
        <v>85</v>
      </c>
      <c r="K16" s="26">
        <v>81</v>
      </c>
      <c r="L16" s="9">
        <v>100</v>
      </c>
      <c r="M16" s="26"/>
      <c r="N16" s="26"/>
      <c r="O16" s="20"/>
      <c r="P16" s="4">
        <v>0</v>
      </c>
      <c r="Q16" s="10">
        <f t="shared" si="0"/>
        <v>53.2</v>
      </c>
      <c r="S16" s="24"/>
    </row>
    <row r="17" spans="2:19" ht="15.75" x14ac:dyDescent="0.25">
      <c r="B17" s="6">
        <f t="shared" si="1"/>
        <v>9</v>
      </c>
      <c r="C17" s="3" t="s">
        <v>218</v>
      </c>
      <c r="D17" s="49" t="s">
        <v>199</v>
      </c>
      <c r="E17" s="49"/>
      <c r="F17" s="49"/>
      <c r="G17" s="49"/>
      <c r="H17" s="49"/>
      <c r="I17" s="49"/>
      <c r="J17" s="30">
        <v>85</v>
      </c>
      <c r="K17" s="26">
        <v>96</v>
      </c>
      <c r="L17" s="9">
        <v>93</v>
      </c>
      <c r="M17" s="25"/>
      <c r="N17" s="26"/>
      <c r="O17" s="20"/>
      <c r="P17" s="4">
        <v>0</v>
      </c>
      <c r="Q17" s="10">
        <f t="shared" si="0"/>
        <v>54.8</v>
      </c>
      <c r="S17" s="24"/>
    </row>
    <row r="18" spans="2:19" ht="15.75" x14ac:dyDescent="0.25">
      <c r="B18" s="6">
        <f t="shared" si="1"/>
        <v>10</v>
      </c>
      <c r="C18" s="3" t="s">
        <v>217</v>
      </c>
      <c r="D18" s="49" t="s">
        <v>200</v>
      </c>
      <c r="E18" s="49"/>
      <c r="F18" s="49"/>
      <c r="G18" s="49"/>
      <c r="H18" s="49"/>
      <c r="I18" s="49"/>
      <c r="J18" s="30">
        <v>90</v>
      </c>
      <c r="K18" s="26">
        <v>80</v>
      </c>
      <c r="L18" s="9">
        <v>85</v>
      </c>
      <c r="M18" s="25"/>
      <c r="N18" s="26"/>
      <c r="O18" s="20"/>
      <c r="P18" s="4">
        <v>0</v>
      </c>
      <c r="Q18" s="10">
        <f t="shared" si="0"/>
        <v>51</v>
      </c>
      <c r="S18" s="24"/>
    </row>
    <row r="19" spans="2:19" ht="15.75" x14ac:dyDescent="0.25">
      <c r="B19" s="6">
        <f t="shared" si="1"/>
        <v>11</v>
      </c>
      <c r="C19" s="3" t="s">
        <v>216</v>
      </c>
      <c r="D19" s="49" t="s">
        <v>201</v>
      </c>
      <c r="E19" s="49"/>
      <c r="F19" s="49"/>
      <c r="G19" s="49"/>
      <c r="H19" s="49"/>
      <c r="I19" s="49"/>
      <c r="J19" s="30">
        <v>85</v>
      </c>
      <c r="K19" s="26">
        <v>96</v>
      </c>
      <c r="L19" s="9">
        <v>96</v>
      </c>
      <c r="M19" s="26"/>
      <c r="N19" s="26"/>
      <c r="O19" s="20"/>
      <c r="P19" s="4">
        <v>0</v>
      </c>
      <c r="Q19" s="10">
        <f t="shared" si="0"/>
        <v>55.4</v>
      </c>
      <c r="S19" s="24"/>
    </row>
    <row r="20" spans="2:19" ht="15.75" x14ac:dyDescent="0.25">
      <c r="B20" s="6">
        <f t="shared" si="1"/>
        <v>12</v>
      </c>
      <c r="C20" s="3" t="s">
        <v>215</v>
      </c>
      <c r="D20" s="49" t="s">
        <v>202</v>
      </c>
      <c r="E20" s="49"/>
      <c r="F20" s="49"/>
      <c r="G20" s="49"/>
      <c r="H20" s="49"/>
      <c r="I20" s="49"/>
      <c r="J20" s="30">
        <v>95</v>
      </c>
      <c r="K20" s="26">
        <v>80</v>
      </c>
      <c r="L20" s="9">
        <v>90</v>
      </c>
      <c r="M20" s="25"/>
      <c r="N20" s="26"/>
      <c r="O20" s="4"/>
      <c r="P20" s="4"/>
      <c r="Q20" s="10">
        <f t="shared" si="0"/>
        <v>53</v>
      </c>
      <c r="S20" s="24"/>
    </row>
    <row r="21" spans="2:19" ht="15.75" x14ac:dyDescent="0.25">
      <c r="B21" s="6">
        <f t="shared" si="1"/>
        <v>13</v>
      </c>
      <c r="C21" s="3" t="s">
        <v>214</v>
      </c>
      <c r="D21" s="49" t="s">
        <v>203</v>
      </c>
      <c r="E21" s="49"/>
      <c r="F21" s="49"/>
      <c r="G21" s="49"/>
      <c r="H21" s="49"/>
      <c r="I21" s="49"/>
      <c r="J21" s="30">
        <v>90</v>
      </c>
      <c r="K21" s="26">
        <v>75</v>
      </c>
      <c r="L21" s="63">
        <v>70</v>
      </c>
      <c r="M21" s="25"/>
      <c r="N21" s="26"/>
      <c r="O21" s="4"/>
      <c r="P21" s="4"/>
      <c r="Q21" s="10">
        <f t="shared" si="0"/>
        <v>47</v>
      </c>
      <c r="S21" s="24"/>
    </row>
    <row r="22" spans="2:19" ht="15.75" x14ac:dyDescent="0.25">
      <c r="B22" s="6">
        <f t="shared" si="1"/>
        <v>14</v>
      </c>
      <c r="C22" s="3" t="s">
        <v>213</v>
      </c>
      <c r="D22" s="49" t="s">
        <v>204</v>
      </c>
      <c r="E22" s="49"/>
      <c r="F22" s="49"/>
      <c r="G22" s="49"/>
      <c r="H22" s="49"/>
      <c r="I22" s="49"/>
      <c r="J22" s="30">
        <v>90</v>
      </c>
      <c r="K22" s="26">
        <v>85</v>
      </c>
      <c r="L22" s="9">
        <v>100</v>
      </c>
      <c r="M22" s="26"/>
      <c r="N22" s="26"/>
      <c r="O22" s="4"/>
      <c r="P22" s="4"/>
      <c r="Q22" s="10">
        <f t="shared" si="0"/>
        <v>55</v>
      </c>
      <c r="S22" s="24"/>
    </row>
    <row r="23" spans="2:19" ht="15.75" x14ac:dyDescent="0.25">
      <c r="B23" s="6">
        <f t="shared" si="1"/>
        <v>15</v>
      </c>
      <c r="C23" s="3" t="s">
        <v>212</v>
      </c>
      <c r="D23" s="49" t="s">
        <v>205</v>
      </c>
      <c r="E23" s="49"/>
      <c r="F23" s="49"/>
      <c r="G23" s="49"/>
      <c r="H23" s="49"/>
      <c r="I23" s="49"/>
      <c r="J23" s="30">
        <v>92</v>
      </c>
      <c r="K23" s="26">
        <v>91</v>
      </c>
      <c r="L23" s="9">
        <v>70</v>
      </c>
      <c r="M23" s="25"/>
      <c r="N23" s="26"/>
      <c r="O23" s="4"/>
      <c r="P23" s="4"/>
      <c r="Q23" s="10">
        <f t="shared" si="0"/>
        <v>50.6</v>
      </c>
      <c r="S23" s="24"/>
    </row>
    <row r="24" spans="2:19" ht="15.75" x14ac:dyDescent="0.25">
      <c r="B24" s="6">
        <f t="shared" si="1"/>
        <v>16</v>
      </c>
      <c r="C24" s="3" t="s">
        <v>211</v>
      </c>
      <c r="D24" s="49" t="s">
        <v>206</v>
      </c>
      <c r="E24" s="49"/>
      <c r="F24" s="49"/>
      <c r="G24" s="49"/>
      <c r="H24" s="49"/>
      <c r="I24" s="49"/>
      <c r="J24" s="30">
        <v>85</v>
      </c>
      <c r="K24" s="26">
        <v>96</v>
      </c>
      <c r="L24" s="9">
        <v>94</v>
      </c>
      <c r="M24" s="26"/>
      <c r="N24" s="26"/>
      <c r="O24" s="4"/>
      <c r="P24" s="4"/>
      <c r="Q24" s="10">
        <f t="shared" si="0"/>
        <v>55</v>
      </c>
      <c r="S24" s="24"/>
    </row>
    <row r="25" spans="2:19" ht="15.75" x14ac:dyDescent="0.25">
      <c r="B25" s="6">
        <f t="shared" si="1"/>
        <v>17</v>
      </c>
      <c r="C25" s="3" t="s">
        <v>210</v>
      </c>
      <c r="D25" s="49" t="s">
        <v>207</v>
      </c>
      <c r="E25" s="49"/>
      <c r="F25" s="49"/>
      <c r="G25" s="49"/>
      <c r="H25" s="49"/>
      <c r="I25" s="49"/>
      <c r="J25" s="30">
        <v>90</v>
      </c>
      <c r="K25" s="26">
        <v>80</v>
      </c>
      <c r="L25" s="9">
        <v>80</v>
      </c>
      <c r="M25" s="25"/>
      <c r="N25" s="26"/>
      <c r="O25" s="4"/>
      <c r="P25" s="4"/>
      <c r="Q25" s="10">
        <f t="shared" si="0"/>
        <v>50</v>
      </c>
      <c r="S25" s="24"/>
    </row>
    <row r="26" spans="2:19" ht="15.75" x14ac:dyDescent="0.25">
      <c r="B26" s="6">
        <f t="shared" si="1"/>
        <v>18</v>
      </c>
      <c r="C26" s="3" t="s">
        <v>209</v>
      </c>
      <c r="D26" s="49" t="s">
        <v>208</v>
      </c>
      <c r="E26" s="49"/>
      <c r="F26" s="49"/>
      <c r="G26" s="49"/>
      <c r="H26" s="49"/>
      <c r="I26" s="49"/>
      <c r="J26" s="30">
        <v>95</v>
      </c>
      <c r="K26" s="26">
        <v>96</v>
      </c>
      <c r="L26" s="9">
        <v>93</v>
      </c>
      <c r="M26" s="25"/>
      <c r="N26" s="26"/>
      <c r="O26" s="4"/>
      <c r="P26" s="4"/>
      <c r="Q26" s="10">
        <f t="shared" si="0"/>
        <v>56.8</v>
      </c>
      <c r="S26" s="24"/>
    </row>
    <row r="27" spans="2:19" ht="15.75" x14ac:dyDescent="0.25">
      <c r="B27" s="6">
        <f t="shared" si="1"/>
        <v>19</v>
      </c>
      <c r="C27" s="29"/>
      <c r="D27" s="49"/>
      <c r="E27" s="49"/>
      <c r="F27" s="49"/>
      <c r="G27" s="49"/>
      <c r="H27" s="49"/>
      <c r="I27" s="49"/>
      <c r="J27" s="27"/>
      <c r="K27" s="26"/>
      <c r="L27" s="26"/>
      <c r="M27" s="26"/>
      <c r="N27" s="26"/>
      <c r="O27" s="4"/>
      <c r="P27" s="4"/>
      <c r="Q27" s="10">
        <f t="shared" si="0"/>
        <v>0</v>
      </c>
      <c r="S27" s="24"/>
    </row>
    <row r="28" spans="2:19" ht="15.75" x14ac:dyDescent="0.25">
      <c r="B28" s="6">
        <f t="shared" si="1"/>
        <v>20</v>
      </c>
      <c r="C28" s="29"/>
      <c r="D28" s="49"/>
      <c r="E28" s="49"/>
      <c r="F28" s="49"/>
      <c r="G28" s="49"/>
      <c r="H28" s="49"/>
      <c r="I28" s="49"/>
      <c r="J28" s="27"/>
      <c r="K28" s="26"/>
      <c r="L28" s="9"/>
      <c r="M28" s="25"/>
      <c r="N28" s="26"/>
      <c r="O28" s="4"/>
      <c r="P28" s="4"/>
      <c r="Q28" s="10">
        <f t="shared" si="0"/>
        <v>0</v>
      </c>
      <c r="S28" s="24"/>
    </row>
    <row r="29" spans="2:19" ht="15.75" x14ac:dyDescent="0.25">
      <c r="B29" s="6">
        <f t="shared" si="1"/>
        <v>21</v>
      </c>
      <c r="C29" s="29"/>
      <c r="D29" s="49"/>
      <c r="E29" s="49"/>
      <c r="F29" s="49"/>
      <c r="G29" s="49"/>
      <c r="H29" s="49"/>
      <c r="I29" s="49"/>
      <c r="J29" s="27"/>
      <c r="K29" s="4"/>
      <c r="L29" s="4"/>
      <c r="M29" s="4"/>
      <c r="N29" s="4"/>
      <c r="O29" s="4"/>
      <c r="P29" s="4"/>
      <c r="Q29" s="10"/>
    </row>
    <row r="30" spans="2:19" ht="15.75" x14ac:dyDescent="0.25">
      <c r="B30" s="6">
        <f t="shared" si="1"/>
        <v>22</v>
      </c>
      <c r="C30" s="29"/>
      <c r="D30" s="49"/>
      <c r="E30" s="49"/>
      <c r="F30" s="49"/>
      <c r="G30" s="49"/>
      <c r="H30" s="49"/>
      <c r="I30" s="49"/>
      <c r="J30" s="27"/>
      <c r="K30" s="4"/>
      <c r="L30" s="4"/>
      <c r="M30" s="4"/>
      <c r="N30" s="4"/>
      <c r="O30" s="4"/>
      <c r="P30" s="4"/>
      <c r="Q30" s="10"/>
    </row>
    <row r="31" spans="2:19" ht="15.75" x14ac:dyDescent="0.25">
      <c r="B31" s="6">
        <f t="shared" si="1"/>
        <v>23</v>
      </c>
      <c r="C31" s="29"/>
      <c r="D31" s="49"/>
      <c r="E31" s="49"/>
      <c r="F31" s="49"/>
      <c r="G31" s="49"/>
      <c r="H31" s="49"/>
      <c r="I31" s="49"/>
      <c r="J31" s="27"/>
      <c r="K31" s="4"/>
      <c r="L31" s="4"/>
      <c r="M31" s="4"/>
      <c r="N31" s="4"/>
      <c r="O31" s="4"/>
      <c r="P31" s="4"/>
      <c r="Q31" s="10"/>
    </row>
    <row r="32" spans="2:19" ht="15.75" x14ac:dyDescent="0.25">
      <c r="B32" s="6">
        <f t="shared" si="1"/>
        <v>24</v>
      </c>
      <c r="C32" s="29"/>
      <c r="D32" s="49"/>
      <c r="E32" s="49"/>
      <c r="F32" s="49"/>
      <c r="G32" s="49"/>
      <c r="H32" s="49"/>
      <c r="I32" s="49"/>
      <c r="J32" s="27"/>
      <c r="K32" s="4"/>
      <c r="L32" s="4"/>
      <c r="M32" s="4"/>
      <c r="N32" s="4"/>
      <c r="O32" s="4"/>
      <c r="P32" s="4"/>
      <c r="Q32" s="10"/>
    </row>
    <row r="33" spans="2:17" ht="15.75" x14ac:dyDescent="0.25">
      <c r="B33" s="6">
        <f t="shared" si="1"/>
        <v>25</v>
      </c>
      <c r="C33" s="29"/>
      <c r="D33" s="49"/>
      <c r="E33" s="49"/>
      <c r="F33" s="49"/>
      <c r="G33" s="49"/>
      <c r="H33" s="49"/>
      <c r="I33" s="49"/>
      <c r="J33" s="27"/>
      <c r="K33" s="4"/>
      <c r="L33" s="4"/>
      <c r="M33" s="4"/>
      <c r="N33" s="4"/>
      <c r="O33" s="4"/>
      <c r="P33" s="4"/>
      <c r="Q33" s="10"/>
    </row>
    <row r="34" spans="2:17" ht="15.75" x14ac:dyDescent="0.25">
      <c r="B34" s="6">
        <f t="shared" si="1"/>
        <v>26</v>
      </c>
      <c r="C34" s="29"/>
      <c r="D34" s="49"/>
      <c r="E34" s="49"/>
      <c r="F34" s="49"/>
      <c r="G34" s="49"/>
      <c r="H34" s="49"/>
      <c r="I34" s="49"/>
      <c r="J34" s="27"/>
      <c r="K34" s="4"/>
      <c r="L34" s="4"/>
      <c r="M34" s="4"/>
      <c r="N34" s="4"/>
      <c r="O34" s="4"/>
      <c r="P34" s="4"/>
      <c r="Q34" s="10"/>
    </row>
    <row r="35" spans="2:17" ht="15.75" x14ac:dyDescent="0.25">
      <c r="B35" s="6">
        <f t="shared" si="1"/>
        <v>27</v>
      </c>
      <c r="C35" s="29"/>
      <c r="D35" s="49"/>
      <c r="E35" s="49"/>
      <c r="F35" s="49"/>
      <c r="G35" s="49"/>
      <c r="H35" s="49"/>
      <c r="I35" s="49"/>
      <c r="J35" s="27"/>
      <c r="K35" s="4"/>
      <c r="L35" s="4"/>
      <c r="M35" s="4"/>
      <c r="N35" s="4"/>
      <c r="O35" s="4"/>
      <c r="P35" s="4"/>
      <c r="Q35" s="10"/>
    </row>
    <row r="36" spans="2:17" ht="15.75" x14ac:dyDescent="0.25">
      <c r="B36" s="6">
        <f t="shared" si="1"/>
        <v>28</v>
      </c>
      <c r="C36" s="29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0"/>
    </row>
    <row r="37" spans="2:17" ht="15.75" x14ac:dyDescent="0.25">
      <c r="B37" s="6">
        <f t="shared" si="1"/>
        <v>29</v>
      </c>
      <c r="C37" s="29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7"/>
      <c r="D38" s="44"/>
      <c r="E38" s="44"/>
      <c r="F38" s="44"/>
      <c r="G38" s="44"/>
      <c r="H38" s="44"/>
      <c r="I38" s="4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7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7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7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7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7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7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31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45"/>
      <c r="E46" s="46"/>
      <c r="F46" s="46"/>
      <c r="G46" s="46"/>
      <c r="H46" s="46"/>
      <c r="I46" s="47"/>
      <c r="J46" s="18">
        <f>SUM(J9:J28)/18</f>
        <v>79.388888888888886</v>
      </c>
      <c r="K46" s="18">
        <f>SUM(K9:K28)/18</f>
        <v>83.333333333333329</v>
      </c>
      <c r="L46" s="18">
        <f>SUM(L9:L28)/20</f>
        <v>76.75</v>
      </c>
      <c r="M46" s="18">
        <f t="shared" ref="L46:N46" si="2">SUM(M9:M28)/20</f>
        <v>0</v>
      </c>
      <c r="N46" s="18">
        <f t="shared" si="2"/>
        <v>0</v>
      </c>
      <c r="O46" s="18">
        <f t="shared" ref="O46" si="3">SUM(O9:O19)/11</f>
        <v>0</v>
      </c>
      <c r="P46" s="23"/>
      <c r="Q46" s="18">
        <f t="shared" ref="Q46" si="4">SUM(Q9:Q28)/20</f>
        <v>44.64</v>
      </c>
    </row>
    <row r="47" spans="2:17" x14ac:dyDescent="0.25">
      <c r="C47" s="39"/>
      <c r="D47" s="39"/>
      <c r="E47" s="1"/>
      <c r="H47" s="48" t="s">
        <v>19</v>
      </c>
      <c r="I47" s="48"/>
      <c r="J47" s="11">
        <f>COUNTIF(J9:J40,"&gt;=70")</f>
        <v>16</v>
      </c>
      <c r="K47" s="11">
        <f>COUNTIF(K9:K40,"&gt;=70")</f>
        <v>17</v>
      </c>
      <c r="L47" s="11">
        <f t="shared" ref="L47:P47" si="5">COUNTIF(L9:L40,"&gt;=70")</f>
        <v>17</v>
      </c>
      <c r="M47" s="11">
        <f t="shared" si="5"/>
        <v>0</v>
      </c>
      <c r="N47" s="11">
        <f t="shared" si="5"/>
        <v>0</v>
      </c>
      <c r="O47" s="11">
        <f t="shared" si="5"/>
        <v>0</v>
      </c>
      <c r="P47" s="11">
        <f t="shared" si="5"/>
        <v>0</v>
      </c>
      <c r="Q47" s="15">
        <f>COUNTIF(Q9:Q41,"&gt;=70")</f>
        <v>0</v>
      </c>
    </row>
    <row r="48" spans="2:17" x14ac:dyDescent="0.25">
      <c r="C48" s="39"/>
      <c r="D48" s="39"/>
      <c r="E48" s="8"/>
      <c r="H48" s="42" t="s">
        <v>20</v>
      </c>
      <c r="I48" s="42"/>
      <c r="J48" s="12">
        <f>COUNTIF(J9:J44,"&lt;70")</f>
        <v>2</v>
      </c>
      <c r="K48" s="12">
        <f>COUNTIF(K9:K33,"&lt;70")</f>
        <v>1</v>
      </c>
      <c r="L48" s="12">
        <f>COUNTIF(L9:L44,"&lt;70")</f>
        <v>1</v>
      </c>
      <c r="M48" s="12">
        <f t="shared" ref="M48:O48" si="6">COUNTIF(M9:M44,"&lt;70")</f>
        <v>0</v>
      </c>
      <c r="N48" s="12">
        <f t="shared" si="6"/>
        <v>0</v>
      </c>
      <c r="O48" s="12">
        <f t="shared" si="6"/>
        <v>0</v>
      </c>
      <c r="P48" s="12">
        <v>0</v>
      </c>
      <c r="Q48" s="12">
        <f>COUNTIF(Q9:Q46,"&lt;70")</f>
        <v>21</v>
      </c>
    </row>
    <row r="49" spans="3:17" x14ac:dyDescent="0.25">
      <c r="C49" s="39"/>
      <c r="D49" s="39"/>
      <c r="E49" s="39"/>
      <c r="H49" s="42" t="s">
        <v>21</v>
      </c>
      <c r="I49" s="42"/>
      <c r="J49" s="12">
        <f>COUNT(J9:J45)</f>
        <v>18</v>
      </c>
      <c r="K49" s="12">
        <f t="shared" ref="K49:O49" si="7">COUNT(K9:K45)</f>
        <v>18</v>
      </c>
      <c r="L49" s="12">
        <f t="shared" si="7"/>
        <v>18</v>
      </c>
      <c r="M49" s="12">
        <f t="shared" si="7"/>
        <v>0</v>
      </c>
      <c r="N49" s="12">
        <f t="shared" si="7"/>
        <v>0</v>
      </c>
      <c r="O49" s="12">
        <f t="shared" si="7"/>
        <v>0</v>
      </c>
      <c r="P49" s="12">
        <v>0</v>
      </c>
      <c r="Q49" s="12">
        <f>COUNT(Q9:Q46)</f>
        <v>21</v>
      </c>
    </row>
    <row r="50" spans="3:17" x14ac:dyDescent="0.25">
      <c r="C50" s="39"/>
      <c r="D50" s="39"/>
      <c r="E50" s="1"/>
      <c r="H50" s="43" t="s">
        <v>16</v>
      </c>
      <c r="I50" s="43"/>
      <c r="J50" s="13">
        <f>J47/J49</f>
        <v>0.88888888888888884</v>
      </c>
      <c r="K50" s="13">
        <f>K47/K49</f>
        <v>0.94444444444444442</v>
      </c>
      <c r="L50" s="13">
        <f t="shared" ref="L50:Q50" si="8">L47/L49</f>
        <v>0.94444444444444442</v>
      </c>
      <c r="M50" s="13" t="e">
        <f t="shared" si="8"/>
        <v>#DIV/0!</v>
      </c>
      <c r="N50" s="14" t="e">
        <f t="shared" si="8"/>
        <v>#DIV/0!</v>
      </c>
      <c r="O50" s="14" t="e">
        <f t="shared" si="8"/>
        <v>#DIV/0!</v>
      </c>
      <c r="P50" s="14" t="e">
        <f t="shared" si="8"/>
        <v>#DIV/0!</v>
      </c>
      <c r="Q50" s="14">
        <f t="shared" si="8"/>
        <v>0</v>
      </c>
    </row>
    <row r="51" spans="3:17" x14ac:dyDescent="0.25">
      <c r="C51" s="39"/>
      <c r="D51" s="39"/>
      <c r="E51" s="1"/>
      <c r="H51" s="43" t="s">
        <v>17</v>
      </c>
      <c r="I51" s="43"/>
      <c r="J51" s="13">
        <f>J48/J49</f>
        <v>0.1111111111111111</v>
      </c>
      <c r="K51" s="13">
        <f t="shared" ref="K51:Q51" si="9">K48/K49</f>
        <v>5.5555555555555552E-2</v>
      </c>
      <c r="L51" s="14">
        <f t="shared" si="9"/>
        <v>5.5555555555555552E-2</v>
      </c>
      <c r="M51" s="14" t="e">
        <f t="shared" si="9"/>
        <v>#DIV/0!</v>
      </c>
      <c r="N51" s="14" t="e">
        <f t="shared" si="9"/>
        <v>#DIV/0!</v>
      </c>
      <c r="O51" s="14" t="e">
        <f t="shared" si="9"/>
        <v>#DIV/0!</v>
      </c>
      <c r="P51" s="14" t="e">
        <f t="shared" si="9"/>
        <v>#DIV/0!</v>
      </c>
      <c r="Q51" s="14">
        <f t="shared" si="9"/>
        <v>1</v>
      </c>
    </row>
    <row r="52" spans="3:17" x14ac:dyDescent="0.25">
      <c r="C52" s="39"/>
      <c r="D52" s="39"/>
      <c r="E52" s="8"/>
      <c r="J52" s="16">
        <f>COUNTIF(J9:J29, "&gt;=79")</f>
        <v>16</v>
      </c>
      <c r="K52" s="16">
        <f>COUNTIF(K9:K29, "&gt;=83")</f>
        <v>11</v>
      </c>
      <c r="L52" s="16">
        <f>COUNTIF(L9:L29, "&gt;=76")</f>
        <v>14</v>
      </c>
      <c r="M52" s="16">
        <f>COUNTIF(M9:M29, "&gt;=56")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"&gt;=85")</f>
        <v>0</v>
      </c>
    </row>
    <row r="53" spans="3:17" x14ac:dyDescent="0.25">
      <c r="C53" s="1"/>
      <c r="D53" s="1"/>
      <c r="E53" s="8"/>
      <c r="J53" s="17">
        <f>J52/18</f>
        <v>0.88888888888888884</v>
      </c>
      <c r="K53" s="17">
        <f t="shared" ref="K53:N53" si="10">K52/20</f>
        <v>0.55000000000000004</v>
      </c>
      <c r="L53" s="17">
        <f t="shared" si="10"/>
        <v>0.7</v>
      </c>
      <c r="M53" s="17">
        <f t="shared" si="10"/>
        <v>0</v>
      </c>
      <c r="N53" s="17">
        <f t="shared" si="10"/>
        <v>0</v>
      </c>
      <c r="O53" s="17" t="e">
        <f t="shared" ref="O53" si="11">O52/O49</f>
        <v>#DIV/0!</v>
      </c>
      <c r="P53" s="22"/>
      <c r="Q53" s="17">
        <f t="shared" ref="Q53" si="12">Q52/20</f>
        <v>0</v>
      </c>
    </row>
    <row r="54" spans="3:17" x14ac:dyDescent="0.25">
      <c r="J54" s="40"/>
      <c r="K54" s="40"/>
      <c r="L54" s="40"/>
      <c r="M54" s="40"/>
      <c r="N54" s="40"/>
      <c r="O54" s="40"/>
      <c r="P54" s="40"/>
    </row>
    <row r="55" spans="3:17" x14ac:dyDescent="0.25">
      <c r="J55" s="41" t="s">
        <v>18</v>
      </c>
      <c r="K55" s="41"/>
      <c r="L55" s="41"/>
      <c r="M55" s="41"/>
      <c r="N55" s="41"/>
      <c r="O55" s="41"/>
      <c r="P55" s="41"/>
    </row>
  </sheetData>
  <mergeCells count="6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</mergeCells>
  <conditionalFormatting sqref="L9:L26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209B-61EB-4CBD-B441-8B7A4CA9C3BC}">
  <dimension ref="B2:S55"/>
  <sheetViews>
    <sheetView topLeftCell="A40" zoomScaleNormal="100" workbookViewId="0">
      <selection activeCell="L53" activeCellId="2" sqref="L46 L52 L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</row>
    <row r="3" spans="2:19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</row>
    <row r="4" spans="2:19" x14ac:dyDescent="0.25">
      <c r="C4" t="s">
        <v>0</v>
      </c>
      <c r="D4" s="52" t="s">
        <v>142</v>
      </c>
      <c r="E4" s="52"/>
      <c r="F4" s="52"/>
      <c r="G4" s="52"/>
      <c r="I4" t="s">
        <v>1</v>
      </c>
      <c r="J4" s="53" t="s">
        <v>143</v>
      </c>
      <c r="K4" s="53"/>
      <c r="M4" t="s">
        <v>2</v>
      </c>
      <c r="N4" s="54">
        <v>45590</v>
      </c>
      <c r="O4" s="54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53" t="s">
        <v>33</v>
      </c>
      <c r="E6" s="53"/>
      <c r="F6" s="53"/>
      <c r="G6" s="53"/>
      <c r="I6" s="39" t="s">
        <v>22</v>
      </c>
      <c r="J6" s="39"/>
      <c r="K6" s="55" t="s">
        <v>24</v>
      </c>
      <c r="L6" s="55"/>
      <c r="M6" s="55"/>
      <c r="N6" s="55"/>
      <c r="O6" s="55"/>
      <c r="P6" s="55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ht="15.75" x14ac:dyDescent="0.25">
      <c r="B9" s="6">
        <v>1</v>
      </c>
      <c r="C9" s="3" t="s">
        <v>145</v>
      </c>
      <c r="D9" s="49" t="s">
        <v>168</v>
      </c>
      <c r="E9" s="49"/>
      <c r="F9" s="49"/>
      <c r="G9" s="49"/>
      <c r="H9" s="49"/>
      <c r="I9" s="49"/>
      <c r="J9" s="27">
        <v>95</v>
      </c>
      <c r="K9" s="26">
        <v>70</v>
      </c>
      <c r="L9" s="26">
        <v>80</v>
      </c>
      <c r="M9" s="26"/>
      <c r="N9" s="26"/>
      <c r="O9" s="20"/>
      <c r="P9" s="4">
        <v>0</v>
      </c>
      <c r="Q9" s="10">
        <f>SUM(J9:N9)/5</f>
        <v>49</v>
      </c>
      <c r="S9" s="24"/>
    </row>
    <row r="10" spans="2:19" ht="15.75" x14ac:dyDescent="0.25">
      <c r="B10" s="6">
        <f>B9+1</f>
        <v>2</v>
      </c>
      <c r="C10" s="3" t="s">
        <v>146</v>
      </c>
      <c r="D10" s="49" t="s">
        <v>169</v>
      </c>
      <c r="E10" s="49"/>
      <c r="F10" s="49"/>
      <c r="G10" s="49"/>
      <c r="H10" s="49"/>
      <c r="I10" s="49"/>
      <c r="J10" s="27">
        <v>92</v>
      </c>
      <c r="K10" s="26">
        <v>98</v>
      </c>
      <c r="L10" s="26">
        <v>97</v>
      </c>
      <c r="M10" s="25"/>
      <c r="N10" s="26"/>
      <c r="O10" s="20"/>
      <c r="P10" s="4">
        <v>1</v>
      </c>
      <c r="Q10" s="10">
        <f t="shared" ref="Q10:Q31" si="0">SUM(J10:N10)/5</f>
        <v>57.4</v>
      </c>
      <c r="S10" s="24"/>
    </row>
    <row r="11" spans="2:19" ht="15.75" x14ac:dyDescent="0.25">
      <c r="B11" s="6">
        <f t="shared" ref="B11:B46" si="1">B10+1</f>
        <v>3</v>
      </c>
      <c r="C11" s="3" t="s">
        <v>147</v>
      </c>
      <c r="D11" s="49" t="s">
        <v>170</v>
      </c>
      <c r="E11" s="49"/>
      <c r="F11" s="49"/>
      <c r="G11" s="49"/>
      <c r="H11" s="49"/>
      <c r="I11" s="49"/>
      <c r="J11" s="27">
        <v>95</v>
      </c>
      <c r="K11" s="26">
        <v>85</v>
      </c>
      <c r="L11" s="26">
        <v>100</v>
      </c>
      <c r="M11" s="26"/>
      <c r="N11" s="26"/>
      <c r="O11" s="20"/>
      <c r="P11" s="4">
        <v>2</v>
      </c>
      <c r="Q11" s="10">
        <f t="shared" si="0"/>
        <v>56</v>
      </c>
      <c r="S11" s="24"/>
    </row>
    <row r="12" spans="2:19" ht="15.75" x14ac:dyDescent="0.25">
      <c r="B12" s="6">
        <f t="shared" si="1"/>
        <v>4</v>
      </c>
      <c r="C12" s="3" t="s">
        <v>148</v>
      </c>
      <c r="D12" s="49" t="s">
        <v>171</v>
      </c>
      <c r="E12" s="49"/>
      <c r="F12" s="49"/>
      <c r="G12" s="49"/>
      <c r="H12" s="49"/>
      <c r="I12" s="49"/>
      <c r="J12" s="27">
        <v>97</v>
      </c>
      <c r="K12" s="26">
        <v>91</v>
      </c>
      <c r="L12" s="26">
        <v>100</v>
      </c>
      <c r="M12" s="25"/>
      <c r="N12" s="26"/>
      <c r="O12" s="20"/>
      <c r="P12" s="4">
        <v>3</v>
      </c>
      <c r="Q12" s="10">
        <f t="shared" si="0"/>
        <v>57.6</v>
      </c>
      <c r="S12" s="24"/>
    </row>
    <row r="13" spans="2:19" ht="15.75" x14ac:dyDescent="0.25">
      <c r="B13" s="6">
        <f t="shared" si="1"/>
        <v>5</v>
      </c>
      <c r="C13" s="3" t="s">
        <v>149</v>
      </c>
      <c r="D13" s="49" t="s">
        <v>172</v>
      </c>
      <c r="E13" s="49"/>
      <c r="F13" s="49"/>
      <c r="G13" s="49"/>
      <c r="H13" s="49"/>
      <c r="I13" s="49"/>
      <c r="J13" s="27">
        <v>92</v>
      </c>
      <c r="K13" s="26">
        <v>81</v>
      </c>
      <c r="L13" s="26">
        <v>94</v>
      </c>
      <c r="M13" s="25"/>
      <c r="N13" s="26"/>
      <c r="O13" s="20"/>
      <c r="P13" s="4">
        <v>4</v>
      </c>
      <c r="Q13" s="10">
        <f t="shared" si="0"/>
        <v>53.4</v>
      </c>
      <c r="S13" s="24"/>
    </row>
    <row r="14" spans="2:19" ht="15.75" x14ac:dyDescent="0.25">
      <c r="B14" s="6">
        <f t="shared" si="1"/>
        <v>6</v>
      </c>
      <c r="C14" s="3" t="s">
        <v>150</v>
      </c>
      <c r="D14" s="49" t="s">
        <v>173</v>
      </c>
      <c r="E14" s="49"/>
      <c r="F14" s="49"/>
      <c r="G14" s="49"/>
      <c r="H14" s="49"/>
      <c r="I14" s="49"/>
      <c r="J14" s="27">
        <v>95</v>
      </c>
      <c r="K14" s="26">
        <v>98</v>
      </c>
      <c r="L14" s="26">
        <v>97</v>
      </c>
      <c r="M14" s="26"/>
      <c r="N14" s="26"/>
      <c r="O14" s="21"/>
      <c r="P14" s="4">
        <v>5</v>
      </c>
      <c r="Q14" s="10">
        <f t="shared" si="0"/>
        <v>58</v>
      </c>
      <c r="S14" s="24"/>
    </row>
    <row r="15" spans="2:19" ht="15.75" x14ac:dyDescent="0.25">
      <c r="B15" s="6">
        <f t="shared" si="1"/>
        <v>7</v>
      </c>
      <c r="C15" s="3" t="s">
        <v>151</v>
      </c>
      <c r="D15" s="49" t="s">
        <v>174</v>
      </c>
      <c r="E15" s="49"/>
      <c r="F15" s="49"/>
      <c r="G15" s="49"/>
      <c r="H15" s="49"/>
      <c r="I15" s="49"/>
      <c r="J15" s="32">
        <v>0</v>
      </c>
      <c r="K15" s="26">
        <v>75</v>
      </c>
      <c r="L15" s="26">
        <v>94</v>
      </c>
      <c r="M15" s="25"/>
      <c r="N15" s="26"/>
      <c r="O15" s="20"/>
      <c r="P15" s="4">
        <v>6</v>
      </c>
      <c r="Q15" s="10">
        <f t="shared" si="0"/>
        <v>33.799999999999997</v>
      </c>
      <c r="S15" s="24"/>
    </row>
    <row r="16" spans="2:19" ht="15.75" x14ac:dyDescent="0.25">
      <c r="B16" s="6">
        <f t="shared" si="1"/>
        <v>8</v>
      </c>
      <c r="C16" s="3" t="s">
        <v>152</v>
      </c>
      <c r="D16" s="49" t="s">
        <v>175</v>
      </c>
      <c r="E16" s="49"/>
      <c r="F16" s="49"/>
      <c r="G16" s="49"/>
      <c r="H16" s="49"/>
      <c r="I16" s="49"/>
      <c r="J16" s="32">
        <v>0</v>
      </c>
      <c r="K16" s="26">
        <v>96</v>
      </c>
      <c r="L16" s="26">
        <v>94</v>
      </c>
      <c r="M16" s="26"/>
      <c r="N16" s="26"/>
      <c r="O16" s="20"/>
      <c r="P16" s="4">
        <v>7</v>
      </c>
      <c r="Q16" s="10">
        <f t="shared" si="0"/>
        <v>38</v>
      </c>
      <c r="S16" s="24"/>
    </row>
    <row r="17" spans="2:19" ht="15.75" x14ac:dyDescent="0.25">
      <c r="B17" s="6">
        <f t="shared" si="1"/>
        <v>9</v>
      </c>
      <c r="C17" s="3" t="s">
        <v>153</v>
      </c>
      <c r="D17" s="49" t="s">
        <v>176</v>
      </c>
      <c r="E17" s="49"/>
      <c r="F17" s="49"/>
      <c r="G17" s="49"/>
      <c r="H17" s="49"/>
      <c r="I17" s="49"/>
      <c r="J17" s="27">
        <v>92</v>
      </c>
      <c r="K17" s="26">
        <v>81</v>
      </c>
      <c r="L17" s="26">
        <v>97</v>
      </c>
      <c r="M17" s="25"/>
      <c r="N17" s="26"/>
      <c r="O17" s="20"/>
      <c r="P17" s="4">
        <v>8</v>
      </c>
      <c r="Q17" s="10">
        <f t="shared" si="0"/>
        <v>54</v>
      </c>
      <c r="S17" s="24"/>
    </row>
    <row r="18" spans="2:19" ht="15.75" x14ac:dyDescent="0.25">
      <c r="B18" s="6">
        <f t="shared" si="1"/>
        <v>10</v>
      </c>
      <c r="C18" s="3" t="s">
        <v>154</v>
      </c>
      <c r="D18" s="49" t="s">
        <v>177</v>
      </c>
      <c r="E18" s="49"/>
      <c r="F18" s="49"/>
      <c r="G18" s="49"/>
      <c r="H18" s="49"/>
      <c r="I18" s="49"/>
      <c r="J18" s="27">
        <v>95</v>
      </c>
      <c r="K18" s="26">
        <v>98</v>
      </c>
      <c r="L18" s="26">
        <v>100</v>
      </c>
      <c r="M18" s="25"/>
      <c r="N18" s="26"/>
      <c r="O18" s="20"/>
      <c r="P18" s="4">
        <v>9</v>
      </c>
      <c r="Q18" s="10">
        <f t="shared" si="0"/>
        <v>58.6</v>
      </c>
      <c r="S18" s="24"/>
    </row>
    <row r="19" spans="2:19" ht="15.75" x14ac:dyDescent="0.25">
      <c r="B19" s="6">
        <f t="shared" si="1"/>
        <v>11</v>
      </c>
      <c r="C19" s="3" t="s">
        <v>155</v>
      </c>
      <c r="D19" s="49" t="s">
        <v>178</v>
      </c>
      <c r="E19" s="49"/>
      <c r="F19" s="49"/>
      <c r="G19" s="49"/>
      <c r="H19" s="49"/>
      <c r="I19" s="49"/>
      <c r="J19" s="27">
        <v>95</v>
      </c>
      <c r="K19" s="26">
        <v>70</v>
      </c>
      <c r="L19" s="26">
        <v>70</v>
      </c>
      <c r="M19" s="26"/>
      <c r="N19" s="26"/>
      <c r="O19" s="20"/>
      <c r="P19" s="4">
        <v>10</v>
      </c>
      <c r="Q19" s="10">
        <f t="shared" si="0"/>
        <v>47</v>
      </c>
      <c r="S19" s="24"/>
    </row>
    <row r="20" spans="2:19" ht="15.75" x14ac:dyDescent="0.25">
      <c r="B20" s="6">
        <f t="shared" si="1"/>
        <v>12</v>
      </c>
      <c r="C20" s="3" t="s">
        <v>156</v>
      </c>
      <c r="D20" s="49" t="s">
        <v>179</v>
      </c>
      <c r="E20" s="49"/>
      <c r="F20" s="49"/>
      <c r="G20" s="49"/>
      <c r="H20" s="49"/>
      <c r="I20" s="49"/>
      <c r="J20" s="27">
        <v>85</v>
      </c>
      <c r="K20" s="26">
        <v>70</v>
      </c>
      <c r="L20" s="26">
        <v>90</v>
      </c>
      <c r="M20" s="25"/>
      <c r="N20" s="26"/>
      <c r="O20" s="4"/>
      <c r="P20" s="4">
        <v>11</v>
      </c>
      <c r="Q20" s="10">
        <f t="shared" si="0"/>
        <v>49</v>
      </c>
      <c r="S20" s="24"/>
    </row>
    <row r="21" spans="2:19" ht="15.75" x14ac:dyDescent="0.25">
      <c r="B21" s="6">
        <f t="shared" si="1"/>
        <v>13</v>
      </c>
      <c r="C21" s="3" t="s">
        <v>157</v>
      </c>
      <c r="D21" s="49" t="s">
        <v>180</v>
      </c>
      <c r="E21" s="49"/>
      <c r="F21" s="49"/>
      <c r="G21" s="49"/>
      <c r="H21" s="49"/>
      <c r="I21" s="49"/>
      <c r="J21" s="27">
        <v>95</v>
      </c>
      <c r="K21" s="26">
        <v>80</v>
      </c>
      <c r="L21" s="26">
        <v>70</v>
      </c>
      <c r="M21" s="25"/>
      <c r="N21" s="26"/>
      <c r="O21" s="4"/>
      <c r="P21" s="4">
        <v>12</v>
      </c>
      <c r="Q21" s="10">
        <f t="shared" si="0"/>
        <v>49</v>
      </c>
      <c r="S21" s="24"/>
    </row>
    <row r="22" spans="2:19" ht="15.75" x14ac:dyDescent="0.25">
      <c r="B22" s="6">
        <f t="shared" si="1"/>
        <v>14</v>
      </c>
      <c r="C22" s="3" t="s">
        <v>158</v>
      </c>
      <c r="D22" s="49" t="s">
        <v>181</v>
      </c>
      <c r="E22" s="49"/>
      <c r="F22" s="49"/>
      <c r="G22" s="49"/>
      <c r="H22" s="49"/>
      <c r="I22" s="49"/>
      <c r="J22" s="27">
        <v>92</v>
      </c>
      <c r="K22" s="26">
        <v>90</v>
      </c>
      <c r="L22" s="26">
        <v>100</v>
      </c>
      <c r="M22" s="26"/>
      <c r="N22" s="26"/>
      <c r="O22" s="4"/>
      <c r="P22" s="4">
        <v>13</v>
      </c>
      <c r="Q22" s="10">
        <f t="shared" si="0"/>
        <v>56.4</v>
      </c>
      <c r="S22" s="24"/>
    </row>
    <row r="23" spans="2:19" ht="15.75" x14ac:dyDescent="0.25">
      <c r="B23" s="6">
        <f t="shared" si="1"/>
        <v>15</v>
      </c>
      <c r="C23" s="3" t="s">
        <v>159</v>
      </c>
      <c r="D23" s="49" t="s">
        <v>182</v>
      </c>
      <c r="E23" s="49"/>
      <c r="F23" s="49"/>
      <c r="G23" s="49"/>
      <c r="H23" s="49"/>
      <c r="I23" s="49"/>
      <c r="J23" s="27">
        <v>92</v>
      </c>
      <c r="K23" s="26">
        <v>90</v>
      </c>
      <c r="L23" s="26">
        <v>86</v>
      </c>
      <c r="M23" s="25"/>
      <c r="N23" s="26"/>
      <c r="O23" s="4"/>
      <c r="P23" s="4">
        <v>14</v>
      </c>
      <c r="Q23" s="10">
        <f t="shared" si="0"/>
        <v>53.6</v>
      </c>
      <c r="S23" s="24"/>
    </row>
    <row r="24" spans="2:19" ht="15.75" x14ac:dyDescent="0.25">
      <c r="B24" s="6">
        <f t="shared" si="1"/>
        <v>16</v>
      </c>
      <c r="C24" s="3" t="s">
        <v>160</v>
      </c>
      <c r="D24" s="49" t="s">
        <v>183</v>
      </c>
      <c r="E24" s="49"/>
      <c r="F24" s="49"/>
      <c r="G24" s="49"/>
      <c r="H24" s="49"/>
      <c r="I24" s="49"/>
      <c r="J24" s="27">
        <v>95</v>
      </c>
      <c r="K24" s="26">
        <v>98</v>
      </c>
      <c r="L24" s="26">
        <v>100</v>
      </c>
      <c r="M24" s="26"/>
      <c r="N24" s="26"/>
      <c r="O24" s="4"/>
      <c r="P24" s="4">
        <v>15</v>
      </c>
      <c r="Q24" s="10">
        <f t="shared" si="0"/>
        <v>58.6</v>
      </c>
      <c r="S24" s="24"/>
    </row>
    <row r="25" spans="2:19" ht="15.75" x14ac:dyDescent="0.25">
      <c r="B25" s="6">
        <f t="shared" si="1"/>
        <v>17</v>
      </c>
      <c r="C25" s="3" t="s">
        <v>161</v>
      </c>
      <c r="D25" s="49" t="s">
        <v>184</v>
      </c>
      <c r="E25" s="49"/>
      <c r="F25" s="49"/>
      <c r="G25" s="49"/>
      <c r="H25" s="49"/>
      <c r="I25" s="49"/>
      <c r="J25" s="32">
        <v>0</v>
      </c>
      <c r="K25" s="26">
        <v>80</v>
      </c>
      <c r="L25" s="26">
        <v>91</v>
      </c>
      <c r="M25" s="25"/>
      <c r="N25" s="26"/>
      <c r="O25" s="4"/>
      <c r="P25" s="4">
        <v>16</v>
      </c>
      <c r="Q25" s="10">
        <f t="shared" si="0"/>
        <v>34.200000000000003</v>
      </c>
      <c r="S25" s="24"/>
    </row>
    <row r="26" spans="2:19" ht="15.75" x14ac:dyDescent="0.25">
      <c r="B26" s="6">
        <f t="shared" si="1"/>
        <v>18</v>
      </c>
      <c r="C26" s="3" t="s">
        <v>162</v>
      </c>
      <c r="D26" s="49" t="s">
        <v>185</v>
      </c>
      <c r="E26" s="49"/>
      <c r="F26" s="49"/>
      <c r="G26" s="49"/>
      <c r="H26" s="49"/>
      <c r="I26" s="49"/>
      <c r="J26" s="27">
        <v>90</v>
      </c>
      <c r="K26" s="26">
        <v>96</v>
      </c>
      <c r="L26" s="26">
        <v>97</v>
      </c>
      <c r="M26" s="25"/>
      <c r="N26" s="26"/>
      <c r="O26" s="4"/>
      <c r="P26" s="4">
        <v>17</v>
      </c>
      <c r="Q26" s="10">
        <f t="shared" si="0"/>
        <v>56.6</v>
      </c>
      <c r="S26" s="24"/>
    </row>
    <row r="27" spans="2:19" ht="15.75" x14ac:dyDescent="0.25">
      <c r="B27" s="6">
        <f t="shared" si="1"/>
        <v>19</v>
      </c>
      <c r="C27" s="3" t="s">
        <v>163</v>
      </c>
      <c r="D27" s="49" t="s">
        <v>186</v>
      </c>
      <c r="E27" s="49"/>
      <c r="F27" s="49"/>
      <c r="G27" s="49"/>
      <c r="H27" s="49"/>
      <c r="I27" s="49"/>
      <c r="J27" s="27">
        <v>95</v>
      </c>
      <c r="K27" s="26">
        <v>98</v>
      </c>
      <c r="L27" s="26">
        <v>100</v>
      </c>
      <c r="M27" s="26"/>
      <c r="N27" s="26"/>
      <c r="O27" s="4"/>
      <c r="P27" s="4">
        <v>18</v>
      </c>
      <c r="Q27" s="10">
        <f t="shared" si="0"/>
        <v>58.6</v>
      </c>
      <c r="S27" s="24"/>
    </row>
    <row r="28" spans="2:19" ht="15.75" x14ac:dyDescent="0.25">
      <c r="B28" s="6">
        <f t="shared" si="1"/>
        <v>20</v>
      </c>
      <c r="C28" s="3" t="s">
        <v>164</v>
      </c>
      <c r="D28" s="49" t="s">
        <v>187</v>
      </c>
      <c r="E28" s="49"/>
      <c r="F28" s="49"/>
      <c r="G28" s="49"/>
      <c r="H28" s="49"/>
      <c r="I28" s="49"/>
      <c r="J28" s="27">
        <v>92</v>
      </c>
      <c r="K28" s="26">
        <v>98</v>
      </c>
      <c r="L28" s="26">
        <v>100</v>
      </c>
      <c r="M28" s="25"/>
      <c r="N28" s="26"/>
      <c r="O28" s="4"/>
      <c r="P28" s="4">
        <v>19</v>
      </c>
      <c r="Q28" s="10">
        <f t="shared" si="0"/>
        <v>58</v>
      </c>
      <c r="S28" s="24"/>
    </row>
    <row r="29" spans="2:19" ht="15.75" x14ac:dyDescent="0.25">
      <c r="B29" s="6">
        <f t="shared" si="1"/>
        <v>21</v>
      </c>
      <c r="C29" s="3" t="s">
        <v>165</v>
      </c>
      <c r="D29" s="49" t="s">
        <v>188</v>
      </c>
      <c r="E29" s="49"/>
      <c r="F29" s="49"/>
      <c r="G29" s="49"/>
      <c r="H29" s="49"/>
      <c r="I29" s="49"/>
      <c r="J29" s="27">
        <v>92</v>
      </c>
      <c r="K29" s="26">
        <v>98</v>
      </c>
      <c r="L29" s="26">
        <v>100</v>
      </c>
      <c r="M29" s="4"/>
      <c r="N29" s="4"/>
      <c r="O29" s="4"/>
      <c r="P29" s="4">
        <v>20</v>
      </c>
      <c r="Q29" s="10">
        <f t="shared" si="0"/>
        <v>58</v>
      </c>
    </row>
    <row r="30" spans="2:19" ht="15.75" x14ac:dyDescent="0.25">
      <c r="B30" s="6">
        <f t="shared" si="1"/>
        <v>22</v>
      </c>
      <c r="C30" s="3" t="s">
        <v>166</v>
      </c>
      <c r="D30" s="49" t="s">
        <v>189</v>
      </c>
      <c r="E30" s="49"/>
      <c r="F30" s="49"/>
      <c r="G30" s="49"/>
      <c r="H30" s="49"/>
      <c r="I30" s="49"/>
      <c r="J30" s="27">
        <v>92</v>
      </c>
      <c r="K30" s="26">
        <v>98</v>
      </c>
      <c r="L30" s="26">
        <v>100</v>
      </c>
      <c r="M30" s="4"/>
      <c r="N30" s="4"/>
      <c r="O30" s="4"/>
      <c r="P30" s="4">
        <v>21</v>
      </c>
      <c r="Q30" s="10">
        <f t="shared" si="0"/>
        <v>58</v>
      </c>
    </row>
    <row r="31" spans="2:19" ht="15.75" x14ac:dyDescent="0.25">
      <c r="B31" s="6">
        <f t="shared" si="1"/>
        <v>23</v>
      </c>
      <c r="C31" s="3" t="s">
        <v>167</v>
      </c>
      <c r="D31" s="49" t="s">
        <v>190</v>
      </c>
      <c r="E31" s="49"/>
      <c r="F31" s="49"/>
      <c r="G31" s="49"/>
      <c r="H31" s="49"/>
      <c r="I31" s="49"/>
      <c r="J31" s="27">
        <v>92</v>
      </c>
      <c r="K31" s="26">
        <v>98</v>
      </c>
      <c r="L31" s="26">
        <v>100</v>
      </c>
      <c r="M31" s="4"/>
      <c r="N31" s="4"/>
      <c r="O31" s="4"/>
      <c r="P31" s="4">
        <v>22</v>
      </c>
      <c r="Q31" s="10">
        <f t="shared" si="0"/>
        <v>58</v>
      </c>
    </row>
    <row r="32" spans="2:19" ht="15.75" x14ac:dyDescent="0.25">
      <c r="B32" s="6">
        <f t="shared" si="1"/>
        <v>24</v>
      </c>
      <c r="C32" s="29"/>
      <c r="D32" s="49"/>
      <c r="E32" s="49"/>
      <c r="F32" s="49"/>
      <c r="G32" s="49"/>
      <c r="H32" s="49"/>
      <c r="I32" s="49"/>
      <c r="J32" s="27"/>
      <c r="K32" s="4"/>
      <c r="L32" s="4"/>
      <c r="M32" s="4"/>
      <c r="N32" s="4"/>
      <c r="O32" s="4"/>
      <c r="P32" s="4"/>
      <c r="Q32" s="10"/>
    </row>
    <row r="33" spans="2:17" ht="15.75" x14ac:dyDescent="0.25">
      <c r="B33" s="6">
        <f t="shared" si="1"/>
        <v>25</v>
      </c>
      <c r="C33" s="29"/>
      <c r="D33" s="49"/>
      <c r="E33" s="49"/>
      <c r="F33" s="49"/>
      <c r="G33" s="49"/>
      <c r="H33" s="49"/>
      <c r="I33" s="49"/>
      <c r="J33" s="27"/>
      <c r="K33" s="4"/>
      <c r="L33" s="4"/>
      <c r="M33" s="4"/>
      <c r="N33" s="4"/>
      <c r="O33" s="4"/>
      <c r="P33" s="4"/>
      <c r="Q33" s="10"/>
    </row>
    <row r="34" spans="2:17" ht="15.75" x14ac:dyDescent="0.25">
      <c r="B34" s="6">
        <f t="shared" si="1"/>
        <v>26</v>
      </c>
      <c r="C34" s="29"/>
      <c r="D34" s="49"/>
      <c r="E34" s="49"/>
      <c r="F34" s="49"/>
      <c r="G34" s="49"/>
      <c r="H34" s="49"/>
      <c r="I34" s="49"/>
      <c r="J34" s="27"/>
      <c r="K34" s="4"/>
      <c r="L34" s="4"/>
      <c r="M34" s="4"/>
      <c r="N34" s="4"/>
      <c r="O34" s="4"/>
      <c r="P34" s="4"/>
      <c r="Q34" s="10"/>
    </row>
    <row r="35" spans="2:17" ht="15.75" x14ac:dyDescent="0.25">
      <c r="B35" s="6">
        <f t="shared" si="1"/>
        <v>27</v>
      </c>
      <c r="C35" s="29"/>
      <c r="D35" s="49"/>
      <c r="E35" s="49"/>
      <c r="F35" s="49"/>
      <c r="G35" s="49"/>
      <c r="H35" s="49"/>
      <c r="I35" s="49"/>
      <c r="J35" s="27"/>
      <c r="K35" s="4"/>
      <c r="L35" s="4"/>
      <c r="M35" s="4"/>
      <c r="N35" s="4"/>
      <c r="O35" s="4"/>
      <c r="P35" s="4"/>
      <c r="Q35" s="10"/>
    </row>
    <row r="36" spans="2:17" ht="15.75" x14ac:dyDescent="0.25">
      <c r="B36" s="6">
        <f t="shared" si="1"/>
        <v>28</v>
      </c>
      <c r="C36" s="29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0"/>
    </row>
    <row r="37" spans="2:17" ht="15.75" x14ac:dyDescent="0.25">
      <c r="B37" s="6">
        <f t="shared" si="1"/>
        <v>29</v>
      </c>
      <c r="C37" s="29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7"/>
      <c r="D38" s="44"/>
      <c r="E38" s="44"/>
      <c r="F38" s="44"/>
      <c r="G38" s="44"/>
      <c r="H38" s="44"/>
      <c r="I38" s="4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7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7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7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7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7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7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45"/>
      <c r="E46" s="46"/>
      <c r="F46" s="46"/>
      <c r="G46" s="46"/>
      <c r="H46" s="46"/>
      <c r="I46" s="47"/>
      <c r="J46" s="18">
        <f>SUM(J9:J28)/23</f>
        <v>68.869565217391298</v>
      </c>
      <c r="K46" s="18">
        <f>SUM(K9:K28)/23</f>
        <v>75.782608695652172</v>
      </c>
      <c r="L46" s="18">
        <f t="shared" ref="L46:N46" si="2">SUM(L9:L28)/20</f>
        <v>92.85</v>
      </c>
      <c r="M46" s="18">
        <f t="shared" si="2"/>
        <v>0</v>
      </c>
      <c r="N46" s="18">
        <f t="shared" si="2"/>
        <v>0</v>
      </c>
      <c r="O46" s="18">
        <f t="shared" ref="O46" si="3">SUM(O9:O19)/11</f>
        <v>0</v>
      </c>
      <c r="P46" s="23"/>
      <c r="Q46" s="18">
        <f t="shared" ref="Q46" si="4">SUM(Q9:Q28)/20</f>
        <v>51.840000000000011</v>
      </c>
    </row>
    <row r="47" spans="2:17" x14ac:dyDescent="0.25">
      <c r="C47" s="39"/>
      <c r="D47" s="39"/>
      <c r="E47" s="1"/>
      <c r="H47" s="48" t="s">
        <v>19</v>
      </c>
      <c r="I47" s="48"/>
      <c r="J47" s="11">
        <f>COUNTIF(J9:J40,"&gt;=70")</f>
        <v>20</v>
      </c>
      <c r="K47" s="11">
        <f>COUNTIF(K9:K40,"&gt;=70")</f>
        <v>23</v>
      </c>
      <c r="L47" s="11">
        <f t="shared" ref="L47:P47" si="5">COUNTIF(L9:L40,"&gt;=70")</f>
        <v>23</v>
      </c>
      <c r="M47" s="11">
        <f t="shared" si="5"/>
        <v>0</v>
      </c>
      <c r="N47" s="11">
        <f t="shared" si="5"/>
        <v>0</v>
      </c>
      <c r="O47" s="11">
        <f t="shared" si="5"/>
        <v>0</v>
      </c>
      <c r="P47" s="11">
        <f t="shared" si="5"/>
        <v>0</v>
      </c>
      <c r="Q47" s="15">
        <f>COUNTIF(Q9:Q41,"&gt;=70")</f>
        <v>0</v>
      </c>
    </row>
    <row r="48" spans="2:17" x14ac:dyDescent="0.25">
      <c r="C48" s="39"/>
      <c r="D48" s="39"/>
      <c r="E48" s="8"/>
      <c r="H48" s="42" t="s">
        <v>20</v>
      </c>
      <c r="I48" s="42"/>
      <c r="J48" s="12">
        <f>COUNTIF(J9:J44,"&lt;70")</f>
        <v>3</v>
      </c>
      <c r="K48" s="12">
        <f>COUNTIF(K9:K33,"&lt;70")</f>
        <v>0</v>
      </c>
      <c r="L48" s="12">
        <f>COUNTIF(L9:L44,"&lt;70")</f>
        <v>0</v>
      </c>
      <c r="M48" s="12">
        <f t="shared" ref="M48:O48" si="6">COUNTIF(M9:M44,"&lt;70")</f>
        <v>0</v>
      </c>
      <c r="N48" s="12">
        <f t="shared" si="6"/>
        <v>0</v>
      </c>
      <c r="O48" s="12">
        <f t="shared" si="6"/>
        <v>0</v>
      </c>
      <c r="P48" s="12">
        <v>0</v>
      </c>
      <c r="Q48" s="12">
        <f>COUNTIF(Q9:Q46,"&lt;70")</f>
        <v>24</v>
      </c>
    </row>
    <row r="49" spans="3:17" x14ac:dyDescent="0.25">
      <c r="C49" s="39"/>
      <c r="D49" s="39"/>
      <c r="E49" s="39"/>
      <c r="H49" s="42" t="s">
        <v>21</v>
      </c>
      <c r="I49" s="42"/>
      <c r="J49" s="12">
        <f>COUNT(J9:J45)</f>
        <v>23</v>
      </c>
      <c r="K49" s="12">
        <f t="shared" ref="K49:O49" si="7">COUNT(K9:K45)</f>
        <v>23</v>
      </c>
      <c r="L49" s="12">
        <f t="shared" si="7"/>
        <v>23</v>
      </c>
      <c r="M49" s="12">
        <f t="shared" si="7"/>
        <v>0</v>
      </c>
      <c r="N49" s="12">
        <f t="shared" si="7"/>
        <v>0</v>
      </c>
      <c r="O49" s="12">
        <f t="shared" si="7"/>
        <v>0</v>
      </c>
      <c r="P49" s="12">
        <v>0</v>
      </c>
      <c r="Q49" s="12">
        <f>COUNT(Q9:Q46)</f>
        <v>24</v>
      </c>
    </row>
    <row r="50" spans="3:17" x14ac:dyDescent="0.25">
      <c r="C50" s="39"/>
      <c r="D50" s="39"/>
      <c r="E50" s="1"/>
      <c r="H50" s="43" t="s">
        <v>16</v>
      </c>
      <c r="I50" s="43"/>
      <c r="J50" s="13">
        <f>J47/J49</f>
        <v>0.86956521739130432</v>
      </c>
      <c r="K50" s="13">
        <f>K47/K49</f>
        <v>1</v>
      </c>
      <c r="L50" s="13">
        <f t="shared" ref="L50:Q50" si="8">L47/L49</f>
        <v>1</v>
      </c>
      <c r="M50" s="13" t="e">
        <f t="shared" si="8"/>
        <v>#DIV/0!</v>
      </c>
      <c r="N50" s="14" t="e">
        <f t="shared" si="8"/>
        <v>#DIV/0!</v>
      </c>
      <c r="O50" s="14" t="e">
        <f t="shared" si="8"/>
        <v>#DIV/0!</v>
      </c>
      <c r="P50" s="14" t="e">
        <f t="shared" si="8"/>
        <v>#DIV/0!</v>
      </c>
      <c r="Q50" s="14">
        <f t="shared" si="8"/>
        <v>0</v>
      </c>
    </row>
    <row r="51" spans="3:17" x14ac:dyDescent="0.25">
      <c r="C51" s="39"/>
      <c r="D51" s="39"/>
      <c r="E51" s="1"/>
      <c r="H51" s="43" t="s">
        <v>17</v>
      </c>
      <c r="I51" s="43"/>
      <c r="J51" s="13">
        <f>J48/J49</f>
        <v>0.13043478260869565</v>
      </c>
      <c r="K51" s="13">
        <f t="shared" ref="K51:Q51" si="9">K48/K49</f>
        <v>0</v>
      </c>
      <c r="L51" s="14">
        <f t="shared" si="9"/>
        <v>0</v>
      </c>
      <c r="M51" s="14" t="e">
        <f t="shared" si="9"/>
        <v>#DIV/0!</v>
      </c>
      <c r="N51" s="14" t="e">
        <f t="shared" si="9"/>
        <v>#DIV/0!</v>
      </c>
      <c r="O51" s="14" t="e">
        <f t="shared" si="9"/>
        <v>#DIV/0!</v>
      </c>
      <c r="P51" s="14" t="e">
        <f t="shared" si="9"/>
        <v>#DIV/0!</v>
      </c>
      <c r="Q51" s="14">
        <f t="shared" si="9"/>
        <v>1</v>
      </c>
    </row>
    <row r="52" spans="3:17" x14ac:dyDescent="0.25">
      <c r="C52" s="39"/>
      <c r="D52" s="39"/>
      <c r="E52" s="8"/>
      <c r="J52" s="16">
        <f>COUNTIF(J9:J29, "&gt;=68")</f>
        <v>18</v>
      </c>
      <c r="K52" s="16">
        <f>COUNTIF(K9:K29, "&gt;=76")</f>
        <v>17</v>
      </c>
      <c r="L52" s="16">
        <f>COUNTIF(L9:L29, "&gt;=92")</f>
        <v>15</v>
      </c>
      <c r="M52" s="16">
        <f>COUNTIF(M9:M29, "&gt;=56")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"&gt;=85")</f>
        <v>0</v>
      </c>
    </row>
    <row r="53" spans="3:17" x14ac:dyDescent="0.25">
      <c r="C53" s="1"/>
      <c r="D53" s="1"/>
      <c r="E53" s="8"/>
      <c r="J53" s="17">
        <f>J52/23</f>
        <v>0.78260869565217395</v>
      </c>
      <c r="K53" s="17">
        <f t="shared" ref="K53:N53" si="10">K52/20</f>
        <v>0.85</v>
      </c>
      <c r="L53" s="17">
        <f t="shared" si="10"/>
        <v>0.75</v>
      </c>
      <c r="M53" s="17">
        <f t="shared" si="10"/>
        <v>0</v>
      </c>
      <c r="N53" s="17">
        <f t="shared" si="10"/>
        <v>0</v>
      </c>
      <c r="O53" s="17" t="e">
        <f t="shared" ref="O53" si="11">O52/O49</f>
        <v>#DIV/0!</v>
      </c>
      <c r="P53" s="22"/>
      <c r="Q53" s="17">
        <f t="shared" ref="Q53" si="12">Q52/20</f>
        <v>0</v>
      </c>
    </row>
    <row r="54" spans="3:17" x14ac:dyDescent="0.25">
      <c r="J54" s="40"/>
      <c r="K54" s="40"/>
      <c r="L54" s="40"/>
      <c r="M54" s="40"/>
      <c r="N54" s="40"/>
      <c r="O54" s="40"/>
      <c r="P54" s="40"/>
    </row>
    <row r="55" spans="3:17" x14ac:dyDescent="0.25">
      <c r="J55" s="41" t="s">
        <v>18</v>
      </c>
      <c r="K55" s="41"/>
      <c r="L55" s="41"/>
      <c r="M55" s="41"/>
      <c r="N55" s="41"/>
      <c r="O55" s="41"/>
      <c r="P55" s="41"/>
    </row>
  </sheetData>
  <mergeCells count="6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481C-8F14-4FF8-B7C0-3353A380C1C7}">
  <dimension ref="B2:T55"/>
  <sheetViews>
    <sheetView topLeftCell="A19" zoomScaleNormal="100" workbookViewId="0">
      <selection activeCell="V45" sqref="V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2.28515625" customWidth="1"/>
  </cols>
  <sheetData>
    <row r="2" spans="2:19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</row>
    <row r="3" spans="2:19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</row>
    <row r="4" spans="2:19" x14ac:dyDescent="0.25">
      <c r="C4" t="s">
        <v>0</v>
      </c>
      <c r="D4" s="52" t="s">
        <v>88</v>
      </c>
      <c r="E4" s="52"/>
      <c r="F4" s="52"/>
      <c r="G4" s="52"/>
      <c r="I4" t="s">
        <v>1</v>
      </c>
      <c r="J4" s="53" t="s">
        <v>89</v>
      </c>
      <c r="K4" s="53"/>
      <c r="M4" t="s">
        <v>2</v>
      </c>
      <c r="N4" s="54">
        <v>45590</v>
      </c>
      <c r="O4" s="54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53" t="s">
        <v>33</v>
      </c>
      <c r="E6" s="53"/>
      <c r="F6" s="53"/>
      <c r="G6" s="53"/>
      <c r="I6" s="39" t="s">
        <v>22</v>
      </c>
      <c r="J6" s="39"/>
      <c r="K6" s="55" t="s">
        <v>24</v>
      </c>
      <c r="L6" s="55"/>
      <c r="M6" s="55"/>
      <c r="N6" s="55"/>
      <c r="O6" s="55"/>
      <c r="P6" s="55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ht="15.75" x14ac:dyDescent="0.25">
      <c r="B9" s="6">
        <v>1</v>
      </c>
      <c r="C9" s="29" t="s">
        <v>90</v>
      </c>
      <c r="D9" s="49" t="s">
        <v>27</v>
      </c>
      <c r="E9" s="49"/>
      <c r="F9" s="49"/>
      <c r="G9" s="49"/>
      <c r="H9" s="49"/>
      <c r="I9" s="49"/>
      <c r="J9" s="61">
        <v>0</v>
      </c>
      <c r="K9" s="61">
        <v>0</v>
      </c>
      <c r="L9" s="60">
        <f>K9</f>
        <v>0</v>
      </c>
      <c r="M9" s="26"/>
      <c r="N9" s="26"/>
      <c r="O9" s="20"/>
      <c r="P9" s="4">
        <v>0</v>
      </c>
      <c r="Q9" s="10">
        <f>SUM(J9:N9)/5</f>
        <v>0</v>
      </c>
      <c r="S9" s="24"/>
    </row>
    <row r="10" spans="2:19" ht="15.75" x14ac:dyDescent="0.25">
      <c r="B10" s="6">
        <f>B9+1</f>
        <v>2</v>
      </c>
      <c r="C10" s="29" t="s">
        <v>91</v>
      </c>
      <c r="D10" s="49" t="s">
        <v>116</v>
      </c>
      <c r="E10" s="49"/>
      <c r="F10" s="49"/>
      <c r="G10" s="49"/>
      <c r="H10" s="49"/>
      <c r="I10" s="49"/>
      <c r="J10" s="61">
        <v>0</v>
      </c>
      <c r="K10" s="61">
        <v>0</v>
      </c>
      <c r="L10" s="60">
        <f t="shared" ref="L10:L30" si="0">K10</f>
        <v>0</v>
      </c>
      <c r="M10" s="25"/>
      <c r="N10" s="26"/>
      <c r="O10" s="20"/>
      <c r="P10" s="4">
        <v>0</v>
      </c>
      <c r="Q10" s="10">
        <f t="shared" ref="Q10:Q28" si="1">SUM(J10:N10)/5</f>
        <v>0</v>
      </c>
      <c r="S10" s="24"/>
    </row>
    <row r="11" spans="2:19" ht="15.75" x14ac:dyDescent="0.25">
      <c r="B11" s="6">
        <f t="shared" ref="B11:B37" si="2">B10+1</f>
        <v>3</v>
      </c>
      <c r="C11" s="29" t="s">
        <v>92</v>
      </c>
      <c r="D11" s="49" t="s">
        <v>117</v>
      </c>
      <c r="E11" s="49"/>
      <c r="F11" s="49"/>
      <c r="G11" s="49"/>
      <c r="H11" s="49"/>
      <c r="I11" s="49"/>
      <c r="J11" s="61">
        <v>97</v>
      </c>
      <c r="K11" s="61">
        <v>93</v>
      </c>
      <c r="L11" s="60">
        <f t="shared" si="0"/>
        <v>93</v>
      </c>
      <c r="M11" s="26"/>
      <c r="N11" s="26"/>
      <c r="O11" s="20"/>
      <c r="P11" s="4">
        <v>0</v>
      </c>
      <c r="Q11" s="10">
        <f t="shared" si="1"/>
        <v>56.6</v>
      </c>
      <c r="S11" s="24"/>
    </row>
    <row r="12" spans="2:19" ht="15.75" x14ac:dyDescent="0.25">
      <c r="B12" s="6">
        <f t="shared" si="2"/>
        <v>4</v>
      </c>
      <c r="C12" s="29" t="s">
        <v>93</v>
      </c>
      <c r="D12" s="49" t="s">
        <v>118</v>
      </c>
      <c r="E12" s="49"/>
      <c r="F12" s="49"/>
      <c r="G12" s="49"/>
      <c r="H12" s="49"/>
      <c r="I12" s="49"/>
      <c r="J12" s="61">
        <v>97</v>
      </c>
      <c r="K12" s="61">
        <v>97</v>
      </c>
      <c r="L12" s="60">
        <f t="shared" si="0"/>
        <v>97</v>
      </c>
      <c r="M12" s="25"/>
      <c r="N12" s="26"/>
      <c r="O12" s="20"/>
      <c r="P12" s="4">
        <v>0</v>
      </c>
      <c r="Q12" s="10">
        <f t="shared" si="1"/>
        <v>58.2</v>
      </c>
      <c r="S12" s="24"/>
    </row>
    <row r="13" spans="2:19" ht="15.75" x14ac:dyDescent="0.25">
      <c r="B13" s="6">
        <f t="shared" si="2"/>
        <v>5</v>
      </c>
      <c r="C13" s="29" t="s">
        <v>25</v>
      </c>
      <c r="D13" s="49" t="s">
        <v>119</v>
      </c>
      <c r="E13" s="49"/>
      <c r="F13" s="49"/>
      <c r="G13" s="49"/>
      <c r="H13" s="49"/>
      <c r="I13" s="49"/>
      <c r="J13" s="61">
        <v>0</v>
      </c>
      <c r="K13" s="61">
        <v>0</v>
      </c>
      <c r="L13" s="60">
        <f t="shared" si="0"/>
        <v>0</v>
      </c>
      <c r="M13" s="25"/>
      <c r="N13" s="26"/>
      <c r="O13" s="20"/>
      <c r="P13" s="4">
        <v>0</v>
      </c>
      <c r="Q13" s="10">
        <f t="shared" si="1"/>
        <v>0</v>
      </c>
      <c r="S13" s="24"/>
    </row>
    <row r="14" spans="2:19" ht="15.75" x14ac:dyDescent="0.25">
      <c r="B14" s="6">
        <f t="shared" si="2"/>
        <v>6</v>
      </c>
      <c r="C14" s="29" t="s">
        <v>94</v>
      </c>
      <c r="D14" s="49" t="s">
        <v>120</v>
      </c>
      <c r="E14" s="49"/>
      <c r="F14" s="49"/>
      <c r="G14" s="49"/>
      <c r="H14" s="49"/>
      <c r="I14" s="49"/>
      <c r="J14" s="61">
        <v>97</v>
      </c>
      <c r="K14" s="61">
        <v>97</v>
      </c>
      <c r="L14" s="60">
        <f t="shared" si="0"/>
        <v>97</v>
      </c>
      <c r="M14" s="26"/>
      <c r="N14" s="26"/>
      <c r="O14" s="21"/>
      <c r="P14" s="4">
        <v>0</v>
      </c>
      <c r="Q14" s="10">
        <f t="shared" si="1"/>
        <v>58.2</v>
      </c>
      <c r="S14" s="24"/>
    </row>
    <row r="15" spans="2:19" ht="15.75" x14ac:dyDescent="0.25">
      <c r="B15" s="6">
        <f t="shared" si="2"/>
        <v>7</v>
      </c>
      <c r="C15" s="29" t="s">
        <v>26</v>
      </c>
      <c r="D15" s="49" t="s">
        <v>121</v>
      </c>
      <c r="E15" s="49"/>
      <c r="F15" s="49"/>
      <c r="G15" s="49"/>
      <c r="H15" s="49"/>
      <c r="I15" s="49"/>
      <c r="J15" s="61">
        <v>97</v>
      </c>
      <c r="K15" s="61">
        <v>90</v>
      </c>
      <c r="L15" s="60">
        <f t="shared" si="0"/>
        <v>90</v>
      </c>
      <c r="M15" s="25"/>
      <c r="N15" s="26"/>
      <c r="O15" s="20"/>
      <c r="P15" s="4">
        <v>0</v>
      </c>
      <c r="Q15" s="10">
        <f t="shared" si="1"/>
        <v>55.4</v>
      </c>
      <c r="S15" s="24"/>
    </row>
    <row r="16" spans="2:19" ht="15.75" x14ac:dyDescent="0.25">
      <c r="B16" s="6">
        <f t="shared" si="2"/>
        <v>8</v>
      </c>
      <c r="C16" s="29" t="s">
        <v>95</v>
      </c>
      <c r="D16" s="49" t="s">
        <v>122</v>
      </c>
      <c r="E16" s="49"/>
      <c r="F16" s="49"/>
      <c r="G16" s="49"/>
      <c r="H16" s="49"/>
      <c r="I16" s="49"/>
      <c r="J16" s="61">
        <v>0</v>
      </c>
      <c r="K16" s="61">
        <v>0</v>
      </c>
      <c r="L16" s="60">
        <f t="shared" si="0"/>
        <v>0</v>
      </c>
      <c r="M16" s="26"/>
      <c r="N16" s="26"/>
      <c r="O16" s="20"/>
      <c r="P16" s="4">
        <v>0</v>
      </c>
      <c r="Q16" s="10">
        <f t="shared" si="1"/>
        <v>0</v>
      </c>
      <c r="S16" s="24"/>
    </row>
    <row r="17" spans="2:20" ht="15.75" x14ac:dyDescent="0.25">
      <c r="B17" s="6">
        <f t="shared" si="2"/>
        <v>9</v>
      </c>
      <c r="C17" s="29" t="s">
        <v>96</v>
      </c>
      <c r="D17" s="49" t="s">
        <v>123</v>
      </c>
      <c r="E17" s="49"/>
      <c r="F17" s="49"/>
      <c r="G17" s="49"/>
      <c r="H17" s="49"/>
      <c r="I17" s="49"/>
      <c r="J17" s="61">
        <v>0</v>
      </c>
      <c r="K17" s="61">
        <v>0</v>
      </c>
      <c r="L17" s="60">
        <f t="shared" si="0"/>
        <v>0</v>
      </c>
      <c r="M17" s="25"/>
      <c r="N17" s="26"/>
      <c r="O17" s="20"/>
      <c r="P17" s="4">
        <v>0</v>
      </c>
      <c r="Q17" s="10">
        <f t="shared" si="1"/>
        <v>0</v>
      </c>
      <c r="S17" s="24"/>
    </row>
    <row r="18" spans="2:20" ht="15.75" x14ac:dyDescent="0.25">
      <c r="B18" s="6">
        <f t="shared" si="2"/>
        <v>10</v>
      </c>
      <c r="C18" s="29" t="s">
        <v>97</v>
      </c>
      <c r="D18" s="49" t="s">
        <v>124</v>
      </c>
      <c r="E18" s="49"/>
      <c r="F18" s="49"/>
      <c r="G18" s="49"/>
      <c r="H18" s="49"/>
      <c r="I18" s="49"/>
      <c r="J18" s="61">
        <v>90</v>
      </c>
      <c r="K18" s="61">
        <v>94</v>
      </c>
      <c r="L18" s="60">
        <f t="shared" si="0"/>
        <v>94</v>
      </c>
      <c r="M18" s="25"/>
      <c r="N18" s="26"/>
      <c r="O18" s="20"/>
      <c r="P18" s="4">
        <v>0</v>
      </c>
      <c r="Q18" s="10">
        <f t="shared" si="1"/>
        <v>55.6</v>
      </c>
      <c r="S18" s="24"/>
    </row>
    <row r="19" spans="2:20" ht="15.75" x14ac:dyDescent="0.25">
      <c r="B19" s="6">
        <f t="shared" si="2"/>
        <v>11</v>
      </c>
      <c r="C19" s="29" t="s">
        <v>98</v>
      </c>
      <c r="D19" s="49" t="s">
        <v>125</v>
      </c>
      <c r="E19" s="49"/>
      <c r="F19" s="49"/>
      <c r="G19" s="49"/>
      <c r="H19" s="49"/>
      <c r="I19" s="49"/>
      <c r="J19" s="61">
        <v>0</v>
      </c>
      <c r="K19" s="61">
        <v>0</v>
      </c>
      <c r="L19" s="60">
        <f t="shared" si="0"/>
        <v>0</v>
      </c>
      <c r="M19" s="26"/>
      <c r="N19" s="26"/>
      <c r="O19" s="20"/>
      <c r="P19" s="4">
        <v>0</v>
      </c>
      <c r="Q19" s="10">
        <f t="shared" si="1"/>
        <v>0</v>
      </c>
      <c r="S19" s="24"/>
    </row>
    <row r="20" spans="2:20" ht="15.75" x14ac:dyDescent="0.25">
      <c r="B20" s="6">
        <f t="shared" si="2"/>
        <v>12</v>
      </c>
      <c r="C20" s="29" t="s">
        <v>99</v>
      </c>
      <c r="D20" s="49" t="s">
        <v>126</v>
      </c>
      <c r="E20" s="49"/>
      <c r="F20" s="49"/>
      <c r="G20" s="49"/>
      <c r="H20" s="49"/>
      <c r="I20" s="49"/>
      <c r="J20" s="61">
        <v>97</v>
      </c>
      <c r="K20" s="61">
        <v>97</v>
      </c>
      <c r="L20" s="60">
        <f t="shared" si="0"/>
        <v>97</v>
      </c>
      <c r="M20" s="25"/>
      <c r="N20" s="26"/>
      <c r="O20" s="4"/>
      <c r="P20" s="4"/>
      <c r="Q20" s="10">
        <f t="shared" si="1"/>
        <v>58.2</v>
      </c>
      <c r="S20" s="24"/>
    </row>
    <row r="21" spans="2:20" ht="15.75" x14ac:dyDescent="0.25">
      <c r="B21" s="6">
        <f t="shared" si="2"/>
        <v>13</v>
      </c>
      <c r="C21" s="29" t="s">
        <v>100</v>
      </c>
      <c r="D21" s="49" t="s">
        <v>127</v>
      </c>
      <c r="E21" s="49"/>
      <c r="F21" s="49"/>
      <c r="G21" s="49"/>
      <c r="H21" s="49"/>
      <c r="I21" s="49"/>
      <c r="J21" s="61">
        <v>0</v>
      </c>
      <c r="K21" s="61">
        <v>0</v>
      </c>
      <c r="L21" s="60">
        <f t="shared" si="0"/>
        <v>0</v>
      </c>
      <c r="M21" s="30"/>
      <c r="N21" s="26"/>
      <c r="O21" s="4"/>
      <c r="P21" s="4"/>
      <c r="Q21" s="10">
        <f t="shared" si="1"/>
        <v>0</v>
      </c>
      <c r="S21" s="24"/>
    </row>
    <row r="22" spans="2:20" ht="15.75" x14ac:dyDescent="0.25">
      <c r="B22" s="6">
        <f t="shared" si="2"/>
        <v>14</v>
      </c>
      <c r="C22" s="29" t="s">
        <v>101</v>
      </c>
      <c r="D22" s="49" t="s">
        <v>128</v>
      </c>
      <c r="E22" s="49"/>
      <c r="F22" s="49"/>
      <c r="G22" s="49"/>
      <c r="H22" s="49"/>
      <c r="I22" s="49"/>
      <c r="J22" s="61">
        <v>97</v>
      </c>
      <c r="K22" s="61">
        <v>93</v>
      </c>
      <c r="L22" s="60">
        <f t="shared" si="0"/>
        <v>93</v>
      </c>
      <c r="M22" s="26"/>
      <c r="N22" s="26"/>
      <c r="O22" s="4"/>
      <c r="P22" s="4"/>
      <c r="Q22" s="10">
        <f t="shared" si="1"/>
        <v>56.6</v>
      </c>
      <c r="S22" s="24"/>
      <c r="T22" s="28"/>
    </row>
    <row r="23" spans="2:20" ht="15.75" x14ac:dyDescent="0.25">
      <c r="B23" s="6">
        <f t="shared" si="2"/>
        <v>15</v>
      </c>
      <c r="C23" s="29" t="s">
        <v>102</v>
      </c>
      <c r="D23" s="49" t="s">
        <v>129</v>
      </c>
      <c r="E23" s="49"/>
      <c r="F23" s="49"/>
      <c r="G23" s="49"/>
      <c r="H23" s="49"/>
      <c r="I23" s="49"/>
      <c r="J23" s="61">
        <v>94</v>
      </c>
      <c r="K23" s="61">
        <v>96</v>
      </c>
      <c r="L23" s="60">
        <f t="shared" si="0"/>
        <v>96</v>
      </c>
      <c r="M23" s="25"/>
      <c r="N23" s="26"/>
      <c r="O23" s="4"/>
      <c r="P23" s="4"/>
      <c r="Q23" s="10">
        <f t="shared" si="1"/>
        <v>57.2</v>
      </c>
      <c r="S23" s="24"/>
    </row>
    <row r="24" spans="2:20" ht="15.75" x14ac:dyDescent="0.25">
      <c r="B24" s="6">
        <f t="shared" si="2"/>
        <v>16</v>
      </c>
      <c r="C24" s="29" t="s">
        <v>103</v>
      </c>
      <c r="D24" s="49" t="s">
        <v>28</v>
      </c>
      <c r="E24" s="49"/>
      <c r="F24" s="49"/>
      <c r="G24" s="49"/>
      <c r="H24" s="49"/>
      <c r="I24" s="49"/>
      <c r="J24" s="61">
        <v>0</v>
      </c>
      <c r="K24" s="61">
        <v>90</v>
      </c>
      <c r="L24" s="60">
        <f t="shared" si="0"/>
        <v>90</v>
      </c>
      <c r="M24" s="26"/>
      <c r="N24" s="26"/>
      <c r="O24" s="4"/>
      <c r="P24" s="4"/>
      <c r="Q24" s="10">
        <f t="shared" si="1"/>
        <v>36</v>
      </c>
      <c r="S24" s="24"/>
    </row>
    <row r="25" spans="2:20" ht="15.75" x14ac:dyDescent="0.25">
      <c r="B25" s="6">
        <f t="shared" si="2"/>
        <v>17</v>
      </c>
      <c r="C25" s="29" t="s">
        <v>104</v>
      </c>
      <c r="D25" s="49" t="s">
        <v>130</v>
      </c>
      <c r="E25" s="49"/>
      <c r="F25" s="49"/>
      <c r="G25" s="49"/>
      <c r="H25" s="49"/>
      <c r="I25" s="49"/>
      <c r="J25" s="61">
        <v>97</v>
      </c>
      <c r="K25" s="61">
        <v>97</v>
      </c>
      <c r="L25" s="60">
        <f t="shared" si="0"/>
        <v>97</v>
      </c>
      <c r="M25" s="25"/>
      <c r="N25" s="26"/>
      <c r="O25" s="4"/>
      <c r="P25" s="4"/>
      <c r="Q25" s="10">
        <f t="shared" si="1"/>
        <v>58.2</v>
      </c>
      <c r="S25" s="24"/>
    </row>
    <row r="26" spans="2:20" ht="15.75" x14ac:dyDescent="0.25">
      <c r="B26" s="6">
        <f t="shared" si="2"/>
        <v>18</v>
      </c>
      <c r="C26" s="29" t="s">
        <v>105</v>
      </c>
      <c r="D26" s="49" t="s">
        <v>131</v>
      </c>
      <c r="E26" s="49"/>
      <c r="F26" s="49"/>
      <c r="G26" s="49"/>
      <c r="H26" s="49"/>
      <c r="I26" s="49"/>
      <c r="J26" s="61">
        <v>97</v>
      </c>
      <c r="K26" s="61">
        <v>94</v>
      </c>
      <c r="L26" s="60">
        <f t="shared" si="0"/>
        <v>94</v>
      </c>
      <c r="M26" s="25"/>
      <c r="N26" s="26"/>
      <c r="O26" s="4"/>
      <c r="P26" s="4"/>
      <c r="Q26" s="10">
        <f t="shared" si="1"/>
        <v>57</v>
      </c>
      <c r="S26" s="24"/>
    </row>
    <row r="27" spans="2:20" ht="15.75" x14ac:dyDescent="0.25">
      <c r="B27" s="6">
        <f t="shared" si="2"/>
        <v>19</v>
      </c>
      <c r="C27" s="29" t="s">
        <v>106</v>
      </c>
      <c r="D27" s="49" t="s">
        <v>132</v>
      </c>
      <c r="E27" s="49"/>
      <c r="F27" s="49"/>
      <c r="G27" s="49"/>
      <c r="H27" s="49"/>
      <c r="I27" s="49"/>
      <c r="J27" s="61">
        <v>93</v>
      </c>
      <c r="K27" s="61">
        <v>93</v>
      </c>
      <c r="L27" s="60">
        <f t="shared" si="0"/>
        <v>93</v>
      </c>
      <c r="M27" s="26"/>
      <c r="N27" s="26"/>
      <c r="O27" s="4"/>
      <c r="P27" s="4"/>
      <c r="Q27" s="10">
        <f t="shared" si="1"/>
        <v>55.8</v>
      </c>
      <c r="S27" s="24"/>
    </row>
    <row r="28" spans="2:20" ht="15.75" x14ac:dyDescent="0.25">
      <c r="B28" s="6">
        <f t="shared" si="2"/>
        <v>20</v>
      </c>
      <c r="C28" s="29" t="s">
        <v>107</v>
      </c>
      <c r="D28" s="49" t="s">
        <v>133</v>
      </c>
      <c r="E28" s="49"/>
      <c r="F28" s="49"/>
      <c r="G28" s="49"/>
      <c r="H28" s="49"/>
      <c r="I28" s="49"/>
      <c r="J28" s="61">
        <v>97</v>
      </c>
      <c r="K28" s="61">
        <v>90</v>
      </c>
      <c r="L28" s="60">
        <f t="shared" si="0"/>
        <v>90</v>
      </c>
      <c r="M28" s="25"/>
      <c r="N28" s="26"/>
      <c r="O28" s="4"/>
      <c r="P28" s="4"/>
      <c r="Q28" s="10">
        <f t="shared" si="1"/>
        <v>55.4</v>
      </c>
      <c r="S28" s="24"/>
    </row>
    <row r="29" spans="2:20" ht="15.75" x14ac:dyDescent="0.25">
      <c r="B29" s="6">
        <f t="shared" si="2"/>
        <v>21</v>
      </c>
      <c r="C29" s="29" t="s">
        <v>108</v>
      </c>
      <c r="D29" s="49" t="s">
        <v>134</v>
      </c>
      <c r="E29" s="49"/>
      <c r="F29" s="49"/>
      <c r="G29" s="49"/>
      <c r="H29" s="49"/>
      <c r="I29" s="49"/>
      <c r="J29" s="61">
        <v>97</v>
      </c>
      <c r="K29" s="61">
        <v>97</v>
      </c>
      <c r="L29" s="60">
        <f t="shared" si="0"/>
        <v>97</v>
      </c>
      <c r="M29" s="4"/>
      <c r="N29" s="4"/>
      <c r="O29" s="4"/>
      <c r="P29" s="4"/>
      <c r="Q29" s="10"/>
    </row>
    <row r="30" spans="2:20" ht="15.75" x14ac:dyDescent="0.25">
      <c r="B30" s="6">
        <f t="shared" si="2"/>
        <v>22</v>
      </c>
      <c r="C30" s="29" t="s">
        <v>109</v>
      </c>
      <c r="D30" s="49" t="s">
        <v>135</v>
      </c>
      <c r="E30" s="49"/>
      <c r="F30" s="49"/>
      <c r="G30" s="49"/>
      <c r="H30" s="49"/>
      <c r="I30" s="49"/>
      <c r="J30" s="61">
        <v>72</v>
      </c>
      <c r="K30" s="61">
        <v>80</v>
      </c>
      <c r="L30" s="60">
        <f t="shared" si="0"/>
        <v>80</v>
      </c>
      <c r="M30" s="4"/>
      <c r="N30" s="4"/>
      <c r="O30" s="4"/>
      <c r="P30" s="4"/>
      <c r="Q30" s="10"/>
    </row>
    <row r="31" spans="2:20" ht="15.75" x14ac:dyDescent="0.25">
      <c r="B31" s="6">
        <f t="shared" si="2"/>
        <v>23</v>
      </c>
      <c r="C31" s="29" t="s">
        <v>110</v>
      </c>
      <c r="D31" s="49" t="s">
        <v>29</v>
      </c>
      <c r="E31" s="49"/>
      <c r="F31" s="49"/>
      <c r="G31" s="49"/>
      <c r="H31" s="49"/>
      <c r="I31" s="49"/>
      <c r="J31" s="61">
        <v>70</v>
      </c>
      <c r="K31" s="61">
        <v>0</v>
      </c>
      <c r="L31" s="60">
        <v>70</v>
      </c>
      <c r="M31" s="4"/>
      <c r="N31" s="4"/>
      <c r="O31" s="4"/>
      <c r="P31" s="4"/>
      <c r="Q31" s="10"/>
    </row>
    <row r="32" spans="2:20" ht="15.75" x14ac:dyDescent="0.25">
      <c r="B32" s="6">
        <f t="shared" si="2"/>
        <v>24</v>
      </c>
      <c r="C32" s="29" t="s">
        <v>111</v>
      </c>
      <c r="D32" s="49" t="s">
        <v>136</v>
      </c>
      <c r="E32" s="49"/>
      <c r="F32" s="49"/>
      <c r="G32" s="49"/>
      <c r="H32" s="49"/>
      <c r="I32" s="49"/>
      <c r="J32" s="61">
        <v>93</v>
      </c>
      <c r="K32" s="61">
        <v>94</v>
      </c>
      <c r="L32" s="60">
        <f>K32</f>
        <v>94</v>
      </c>
      <c r="M32" s="4"/>
      <c r="N32" s="4"/>
      <c r="O32" s="4"/>
      <c r="P32" s="4"/>
      <c r="Q32" s="10"/>
    </row>
    <row r="33" spans="2:17" ht="15.75" x14ac:dyDescent="0.25">
      <c r="B33" s="6">
        <f t="shared" si="2"/>
        <v>25</v>
      </c>
      <c r="C33" s="29" t="s">
        <v>112</v>
      </c>
      <c r="D33" s="49" t="s">
        <v>137</v>
      </c>
      <c r="E33" s="49"/>
      <c r="F33" s="49"/>
      <c r="G33" s="49"/>
      <c r="H33" s="49"/>
      <c r="I33" s="49"/>
      <c r="J33" s="61">
        <v>87</v>
      </c>
      <c r="K33" s="61">
        <v>93</v>
      </c>
      <c r="L33" s="60">
        <f t="shared" ref="L33:L37" si="3">K33</f>
        <v>93</v>
      </c>
      <c r="M33" s="4"/>
      <c r="N33" s="4"/>
      <c r="O33" s="4"/>
      <c r="P33" s="4"/>
      <c r="Q33" s="10"/>
    </row>
    <row r="34" spans="2:17" ht="15.75" x14ac:dyDescent="0.25">
      <c r="B34" s="6">
        <f t="shared" si="2"/>
        <v>26</v>
      </c>
      <c r="C34" s="29" t="s">
        <v>113</v>
      </c>
      <c r="D34" s="49" t="s">
        <v>138</v>
      </c>
      <c r="E34" s="49"/>
      <c r="F34" s="49"/>
      <c r="G34" s="49"/>
      <c r="H34" s="49"/>
      <c r="I34" s="49"/>
      <c r="J34" s="61">
        <v>94</v>
      </c>
      <c r="K34" s="61">
        <v>93</v>
      </c>
      <c r="L34" s="60">
        <f t="shared" si="3"/>
        <v>93</v>
      </c>
      <c r="M34" s="4"/>
      <c r="N34" s="4"/>
      <c r="O34" s="4"/>
      <c r="P34" s="4"/>
      <c r="Q34" s="10"/>
    </row>
    <row r="35" spans="2:17" ht="15.75" x14ac:dyDescent="0.25">
      <c r="B35" s="6">
        <f t="shared" si="2"/>
        <v>27</v>
      </c>
      <c r="C35" s="29" t="s">
        <v>114</v>
      </c>
      <c r="D35" s="49" t="s">
        <v>139</v>
      </c>
      <c r="E35" s="49"/>
      <c r="F35" s="49"/>
      <c r="G35" s="49"/>
      <c r="H35" s="49"/>
      <c r="I35" s="49"/>
      <c r="J35" s="61">
        <v>91</v>
      </c>
      <c r="K35" s="61">
        <v>93</v>
      </c>
      <c r="L35" s="60">
        <f t="shared" si="3"/>
        <v>93</v>
      </c>
      <c r="M35" s="4"/>
      <c r="N35" s="4"/>
      <c r="O35" s="4"/>
      <c r="P35" s="4"/>
      <c r="Q35" s="10"/>
    </row>
    <row r="36" spans="2:17" ht="15.75" x14ac:dyDescent="0.25">
      <c r="B36" s="6">
        <f t="shared" si="2"/>
        <v>28</v>
      </c>
      <c r="C36" s="29" t="s">
        <v>30</v>
      </c>
      <c r="D36" s="49" t="s">
        <v>140</v>
      </c>
      <c r="E36" s="49"/>
      <c r="F36" s="49"/>
      <c r="G36" s="49"/>
      <c r="H36" s="49"/>
      <c r="I36" s="49"/>
      <c r="J36" s="61">
        <v>0</v>
      </c>
      <c r="K36" s="61">
        <v>0</v>
      </c>
      <c r="L36" s="60">
        <f t="shared" si="3"/>
        <v>0</v>
      </c>
      <c r="M36" s="4"/>
      <c r="N36" s="4"/>
      <c r="O36" s="4"/>
      <c r="P36" s="4"/>
      <c r="Q36" s="10"/>
    </row>
    <row r="37" spans="2:17" ht="15.75" x14ac:dyDescent="0.25">
      <c r="B37" s="6">
        <f t="shared" si="2"/>
        <v>29</v>
      </c>
      <c r="C37" s="29" t="s">
        <v>115</v>
      </c>
      <c r="D37" s="49" t="s">
        <v>141</v>
      </c>
      <c r="E37" s="49"/>
      <c r="F37" s="49"/>
      <c r="G37" s="49"/>
      <c r="H37" s="49"/>
      <c r="I37" s="49"/>
      <c r="J37" s="61">
        <v>93</v>
      </c>
      <c r="K37" s="61">
        <v>93</v>
      </c>
      <c r="L37" s="60">
        <f t="shared" si="3"/>
        <v>93</v>
      </c>
      <c r="M37" s="4"/>
      <c r="N37" s="4"/>
      <c r="O37" s="4"/>
      <c r="P37" s="4"/>
      <c r="Q37" s="10"/>
    </row>
    <row r="38" spans="2:17" x14ac:dyDescent="0.25">
      <c r="B38" s="6">
        <f t="shared" ref="B38:B46" si="4">B37+1</f>
        <v>30</v>
      </c>
      <c r="C38" s="7"/>
      <c r="D38" s="44"/>
      <c r="E38" s="44"/>
      <c r="F38" s="44"/>
      <c r="G38" s="44"/>
      <c r="H38" s="44"/>
      <c r="I38" s="4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4"/>
        <v>31</v>
      </c>
      <c r="C39" s="7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4"/>
        <v>32</v>
      </c>
      <c r="C40" s="7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4"/>
        <v>33</v>
      </c>
      <c r="C41" s="7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4"/>
        <v>34</v>
      </c>
      <c r="C42" s="7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4"/>
        <v>35</v>
      </c>
      <c r="C43" s="7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4"/>
        <v>36</v>
      </c>
      <c r="C44" s="7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4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4"/>
        <v>38</v>
      </c>
      <c r="C46" s="3"/>
      <c r="D46" s="45"/>
      <c r="E46" s="46"/>
      <c r="F46" s="46"/>
      <c r="G46" s="46"/>
      <c r="H46" s="46"/>
      <c r="I46" s="47"/>
      <c r="J46" s="18">
        <f>SUM(J9:J37)/29</f>
        <v>63.689655172413794</v>
      </c>
      <c r="K46" s="18">
        <f>SUM(K9:K28)/29</f>
        <v>42.103448275862071</v>
      </c>
      <c r="L46" s="18">
        <f t="shared" ref="L46:N46" si="5">SUM(L9:L28)/20</f>
        <v>61.05</v>
      </c>
      <c r="M46" s="18">
        <f t="shared" si="5"/>
        <v>0</v>
      </c>
      <c r="N46" s="18">
        <f t="shared" si="5"/>
        <v>0</v>
      </c>
      <c r="O46" s="18">
        <f t="shared" ref="O46" si="6">SUM(O9:O19)/11</f>
        <v>0</v>
      </c>
      <c r="P46" s="23"/>
      <c r="Q46" s="18">
        <f t="shared" ref="Q46" si="7">SUM(Q9:Q28)/20</f>
        <v>35.92</v>
      </c>
    </row>
    <row r="47" spans="2:17" x14ac:dyDescent="0.25">
      <c r="C47" s="39"/>
      <c r="D47" s="39"/>
      <c r="E47" s="1"/>
      <c r="H47" s="48" t="s">
        <v>19</v>
      </c>
      <c r="I47" s="48"/>
      <c r="J47" s="11">
        <f>COUNTIF(J9:J40,"&gt;=70")</f>
        <v>20</v>
      </c>
      <c r="K47" s="11">
        <f>COUNTIF(K9:K40,"&gt;=70")</f>
        <v>20</v>
      </c>
      <c r="L47" s="11">
        <f t="shared" ref="L47:P47" si="8">COUNTIF(L9:L40,"&gt;=70")</f>
        <v>21</v>
      </c>
      <c r="M47" s="11">
        <f t="shared" si="8"/>
        <v>0</v>
      </c>
      <c r="N47" s="11">
        <f t="shared" si="8"/>
        <v>0</v>
      </c>
      <c r="O47" s="11">
        <f t="shared" si="8"/>
        <v>0</v>
      </c>
      <c r="P47" s="11">
        <f t="shared" si="8"/>
        <v>0</v>
      </c>
      <c r="Q47" s="15">
        <f>COUNTIF(Q9:Q41,"&gt;=70")</f>
        <v>0</v>
      </c>
    </row>
    <row r="48" spans="2:17" x14ac:dyDescent="0.25">
      <c r="C48" s="39"/>
      <c r="D48" s="39"/>
      <c r="E48" s="8"/>
      <c r="H48" s="42" t="s">
        <v>20</v>
      </c>
      <c r="I48" s="42"/>
      <c r="J48" s="12">
        <f>COUNTIF(J9:J38,"&lt;70")</f>
        <v>9</v>
      </c>
      <c r="K48" s="12">
        <f>COUNTIF(K9:K38,"&lt;70")</f>
        <v>9</v>
      </c>
      <c r="L48" s="12">
        <f t="shared" ref="L48:P48" si="9">COUNTIF(L9:L38,"&lt;70")</f>
        <v>8</v>
      </c>
      <c r="M48" s="12">
        <f t="shared" si="9"/>
        <v>0</v>
      </c>
      <c r="N48" s="12">
        <f t="shared" si="9"/>
        <v>0</v>
      </c>
      <c r="O48" s="12">
        <f t="shared" si="9"/>
        <v>0</v>
      </c>
      <c r="P48" s="12">
        <f t="shared" si="9"/>
        <v>11</v>
      </c>
      <c r="Q48" s="12">
        <f>COUNTIF(Q9:Q46,"&lt;70")</f>
        <v>21</v>
      </c>
    </row>
    <row r="49" spans="3:17" x14ac:dyDescent="0.25">
      <c r="C49" s="39"/>
      <c r="D49" s="39"/>
      <c r="E49" s="39"/>
      <c r="H49" s="42" t="s">
        <v>21</v>
      </c>
      <c r="I49" s="42"/>
      <c r="J49" s="12">
        <f>COUNT(J9:J45)</f>
        <v>29</v>
      </c>
      <c r="K49" s="12">
        <f t="shared" ref="K49:O49" si="10">COUNT(K9:K45)</f>
        <v>29</v>
      </c>
      <c r="L49" s="12">
        <f t="shared" si="10"/>
        <v>29</v>
      </c>
      <c r="M49" s="12">
        <f t="shared" si="10"/>
        <v>0</v>
      </c>
      <c r="N49" s="12">
        <f t="shared" si="10"/>
        <v>0</v>
      </c>
      <c r="O49" s="12">
        <f t="shared" si="10"/>
        <v>0</v>
      </c>
      <c r="P49" s="12">
        <v>0</v>
      </c>
      <c r="Q49" s="12">
        <f>COUNT(Q9:Q46)</f>
        <v>21</v>
      </c>
    </row>
    <row r="50" spans="3:17" x14ac:dyDescent="0.25">
      <c r="C50" s="39"/>
      <c r="D50" s="39"/>
      <c r="E50" s="1"/>
      <c r="H50" s="43" t="s">
        <v>16</v>
      </c>
      <c r="I50" s="43"/>
      <c r="J50" s="13">
        <f>J47/J49</f>
        <v>0.68965517241379315</v>
      </c>
      <c r="K50" s="13">
        <f>K47/K49</f>
        <v>0.68965517241379315</v>
      </c>
      <c r="L50" s="13">
        <f t="shared" ref="L50:Q50" si="11">L47/L49</f>
        <v>0.72413793103448276</v>
      </c>
      <c r="M50" s="13" t="e">
        <f t="shared" si="11"/>
        <v>#DIV/0!</v>
      </c>
      <c r="N50" s="14" t="e">
        <f t="shared" si="11"/>
        <v>#DIV/0!</v>
      </c>
      <c r="O50" s="14" t="e">
        <f t="shared" si="11"/>
        <v>#DIV/0!</v>
      </c>
      <c r="P50" s="14" t="e">
        <f t="shared" si="11"/>
        <v>#DIV/0!</v>
      </c>
      <c r="Q50" s="14">
        <f t="shared" si="11"/>
        <v>0</v>
      </c>
    </row>
    <row r="51" spans="3:17" x14ac:dyDescent="0.25">
      <c r="C51" s="39"/>
      <c r="D51" s="39"/>
      <c r="E51" s="1"/>
      <c r="H51" s="43" t="s">
        <v>17</v>
      </c>
      <c r="I51" s="43"/>
      <c r="J51" s="13">
        <f>J48/J49</f>
        <v>0.31034482758620691</v>
      </c>
      <c r="K51" s="13">
        <f t="shared" ref="K51:Q51" si="12">K48/K49</f>
        <v>0.31034482758620691</v>
      </c>
      <c r="L51" s="14">
        <f t="shared" si="12"/>
        <v>0.27586206896551724</v>
      </c>
      <c r="M51" s="14" t="e">
        <f t="shared" si="12"/>
        <v>#DIV/0!</v>
      </c>
      <c r="N51" s="14" t="e">
        <f t="shared" si="12"/>
        <v>#DIV/0!</v>
      </c>
      <c r="O51" s="14" t="e">
        <f t="shared" si="12"/>
        <v>#DIV/0!</v>
      </c>
      <c r="P51" s="14" t="e">
        <f t="shared" si="12"/>
        <v>#DIV/0!</v>
      </c>
      <c r="Q51" s="14">
        <f t="shared" si="12"/>
        <v>1</v>
      </c>
    </row>
    <row r="52" spans="3:17" x14ac:dyDescent="0.25">
      <c r="C52" s="39"/>
      <c r="D52" s="39"/>
      <c r="E52" s="8"/>
      <c r="J52" s="16">
        <f>COUNTIF(J9:J29, "&gt;=63")</f>
        <v>13</v>
      </c>
      <c r="K52" s="16">
        <f>COUNTIF(K9:K29, "&gt;=42")</f>
        <v>14</v>
      </c>
      <c r="L52" s="16">
        <f>COUNTIF(L9:L29, "&gt;=61")</f>
        <v>14</v>
      </c>
      <c r="M52" s="16">
        <f>COUNTIF(M9:M29, "&gt;=56")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"&gt;=85")</f>
        <v>0</v>
      </c>
    </row>
    <row r="53" spans="3:17" x14ac:dyDescent="0.25">
      <c r="C53" s="1"/>
      <c r="D53" s="1"/>
      <c r="E53" s="8"/>
      <c r="J53" s="17">
        <f>J52/20</f>
        <v>0.65</v>
      </c>
      <c r="K53" s="17">
        <f t="shared" ref="K53:N53" si="13">K52/20</f>
        <v>0.7</v>
      </c>
      <c r="L53" s="17">
        <f t="shared" si="13"/>
        <v>0.7</v>
      </c>
      <c r="M53" s="17">
        <f t="shared" si="13"/>
        <v>0</v>
      </c>
      <c r="N53" s="17">
        <f t="shared" si="13"/>
        <v>0</v>
      </c>
      <c r="O53" s="17" t="e">
        <f t="shared" ref="O53" si="14">O52/O49</f>
        <v>#DIV/0!</v>
      </c>
      <c r="P53" s="22"/>
      <c r="Q53" s="17">
        <f t="shared" ref="Q53" si="15">Q52/20</f>
        <v>0</v>
      </c>
    </row>
    <row r="54" spans="3:17" x14ac:dyDescent="0.25">
      <c r="J54" s="40"/>
      <c r="K54" s="40"/>
      <c r="L54" s="40"/>
      <c r="M54" s="40"/>
      <c r="N54" s="40"/>
      <c r="O54" s="40"/>
      <c r="P54" s="40"/>
    </row>
    <row r="55" spans="3:17" x14ac:dyDescent="0.25">
      <c r="J55" s="41" t="s">
        <v>18</v>
      </c>
      <c r="K55" s="41"/>
      <c r="L55" s="41"/>
      <c r="M55" s="41"/>
      <c r="N55" s="41"/>
      <c r="O55" s="41"/>
      <c r="P55" s="41"/>
    </row>
  </sheetData>
  <mergeCells count="6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</mergeCells>
  <conditionalFormatting sqref="J9:J37">
    <cfRule type="cellIs" dxfId="14" priority="6" operator="lessThan">
      <formula>70</formula>
    </cfRule>
  </conditionalFormatting>
  <conditionalFormatting sqref="J9:K37">
    <cfRule type="cellIs" dxfId="13" priority="3" operator="equal">
      <formula>0</formula>
    </cfRule>
  </conditionalFormatting>
  <conditionalFormatting sqref="L9:L37">
    <cfRule type="cellIs" dxfId="7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55"/>
  <sheetViews>
    <sheetView tabSelected="1" topLeftCell="A37" zoomScaleNormal="100" workbookViewId="0">
      <selection activeCell="S53" sqref="S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28515625" bestFit="1" customWidth="1"/>
    <col min="10" max="10" width="12.85546875" bestFit="1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9.5703125" customWidth="1"/>
  </cols>
  <sheetData>
    <row r="2" spans="2:19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</row>
    <row r="3" spans="2:19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</row>
    <row r="4" spans="2:19" x14ac:dyDescent="0.25">
      <c r="C4" t="s">
        <v>0</v>
      </c>
      <c r="D4" s="52" t="s">
        <v>31</v>
      </c>
      <c r="E4" s="52"/>
      <c r="F4" s="52"/>
      <c r="G4" s="52"/>
      <c r="I4" t="s">
        <v>1</v>
      </c>
      <c r="J4" s="53" t="s">
        <v>32</v>
      </c>
      <c r="K4" s="53"/>
      <c r="M4" t="s">
        <v>2</v>
      </c>
      <c r="N4" s="54">
        <v>45618</v>
      </c>
      <c r="O4" s="54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53" t="s">
        <v>33</v>
      </c>
      <c r="E6" s="53"/>
      <c r="F6" s="53"/>
      <c r="G6" s="53"/>
      <c r="I6" s="39" t="s">
        <v>22</v>
      </c>
      <c r="J6" s="39"/>
      <c r="K6" s="55" t="s">
        <v>24</v>
      </c>
      <c r="L6" s="55"/>
      <c r="M6" s="55"/>
      <c r="N6" s="55"/>
      <c r="O6" s="55"/>
      <c r="P6" s="55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ht="15.75" x14ac:dyDescent="0.25">
      <c r="B9" s="6">
        <v>1</v>
      </c>
      <c r="C9" s="3" t="s">
        <v>61</v>
      </c>
      <c r="D9" s="57" t="s">
        <v>34</v>
      </c>
      <c r="E9" s="58"/>
      <c r="F9" s="58"/>
      <c r="G9" s="58"/>
      <c r="H9" s="58"/>
      <c r="I9" s="59"/>
      <c r="J9" s="30">
        <v>93</v>
      </c>
      <c r="K9" s="34">
        <v>90</v>
      </c>
      <c r="L9" s="62">
        <v>100</v>
      </c>
      <c r="M9" s="26"/>
      <c r="N9" s="26"/>
      <c r="O9" s="20"/>
      <c r="P9" s="4">
        <v>0</v>
      </c>
      <c r="Q9" s="10">
        <f>SUM(J9:N9)/5</f>
        <v>56.6</v>
      </c>
      <c r="S9" s="24">
        <v>1</v>
      </c>
    </row>
    <row r="10" spans="2:19" ht="15.75" x14ac:dyDescent="0.25">
      <c r="B10" s="6">
        <f>B9+1</f>
        <v>2</v>
      </c>
      <c r="C10" s="3" t="s">
        <v>62</v>
      </c>
      <c r="D10" s="57" t="s">
        <v>35</v>
      </c>
      <c r="E10" s="58"/>
      <c r="F10" s="58"/>
      <c r="G10" s="58"/>
      <c r="H10" s="58"/>
      <c r="I10" s="59"/>
      <c r="J10" s="30">
        <v>75</v>
      </c>
      <c r="K10" s="35">
        <v>80</v>
      </c>
      <c r="L10" s="62">
        <v>100</v>
      </c>
      <c r="M10" s="25"/>
      <c r="N10" s="26"/>
      <c r="O10" s="20"/>
      <c r="P10" s="4">
        <v>0</v>
      </c>
      <c r="Q10" s="10">
        <f t="shared" ref="Q10:Q35" si="0">SUM(J10:N10)/5</f>
        <v>51</v>
      </c>
      <c r="S10" s="24">
        <v>1</v>
      </c>
    </row>
    <row r="11" spans="2:19" ht="15.75" x14ac:dyDescent="0.25">
      <c r="B11" s="6">
        <f t="shared" ref="B11:B19" si="1">B10+1</f>
        <v>3</v>
      </c>
      <c r="C11" s="3" t="s">
        <v>63</v>
      </c>
      <c r="D11" s="57" t="s">
        <v>36</v>
      </c>
      <c r="E11" s="58"/>
      <c r="F11" s="58"/>
      <c r="G11" s="58"/>
      <c r="H11" s="58"/>
      <c r="I11" s="59"/>
      <c r="J11" s="30">
        <v>98</v>
      </c>
      <c r="K11" s="35">
        <v>90</v>
      </c>
      <c r="L11" s="62">
        <v>100</v>
      </c>
      <c r="M11" s="26"/>
      <c r="N11" s="26"/>
      <c r="O11" s="20"/>
      <c r="P11" s="4">
        <v>0</v>
      </c>
      <c r="Q11" s="10">
        <f t="shared" si="0"/>
        <v>57.6</v>
      </c>
      <c r="S11" s="24">
        <v>2</v>
      </c>
    </row>
    <row r="12" spans="2:19" ht="15.75" x14ac:dyDescent="0.25">
      <c r="B12" s="6">
        <f t="shared" si="1"/>
        <v>4</v>
      </c>
      <c r="C12" s="3" t="s">
        <v>64</v>
      </c>
      <c r="D12" s="57" t="s">
        <v>37</v>
      </c>
      <c r="E12" s="58"/>
      <c r="F12" s="58"/>
      <c r="G12" s="58"/>
      <c r="H12" s="58"/>
      <c r="I12" s="59"/>
      <c r="J12" s="30">
        <v>80</v>
      </c>
      <c r="K12" s="35">
        <v>80</v>
      </c>
      <c r="L12" s="62">
        <v>70</v>
      </c>
      <c r="M12" s="25"/>
      <c r="N12" s="26"/>
      <c r="O12" s="20"/>
      <c r="P12" s="4">
        <v>0</v>
      </c>
      <c r="Q12" s="10">
        <f t="shared" si="0"/>
        <v>46</v>
      </c>
      <c r="S12" s="24">
        <v>0</v>
      </c>
    </row>
    <row r="13" spans="2:19" ht="15.75" x14ac:dyDescent="0.25">
      <c r="B13" s="6">
        <f t="shared" si="1"/>
        <v>5</v>
      </c>
      <c r="C13" s="3" t="s">
        <v>65</v>
      </c>
      <c r="D13" s="57" t="s">
        <v>38</v>
      </c>
      <c r="E13" s="58"/>
      <c r="F13" s="58"/>
      <c r="G13" s="58"/>
      <c r="H13" s="58"/>
      <c r="I13" s="59"/>
      <c r="J13" s="33">
        <v>0</v>
      </c>
      <c r="K13" s="38">
        <v>0</v>
      </c>
      <c r="L13" s="62">
        <v>0</v>
      </c>
      <c r="M13" s="25"/>
      <c r="N13" s="26"/>
      <c r="O13" s="20"/>
      <c r="P13" s="4">
        <v>0</v>
      </c>
      <c r="Q13" s="10">
        <f t="shared" si="0"/>
        <v>0</v>
      </c>
      <c r="S13" s="24">
        <v>0</v>
      </c>
    </row>
    <row r="14" spans="2:19" ht="15.75" x14ac:dyDescent="0.25">
      <c r="B14" s="6">
        <f t="shared" si="1"/>
        <v>6</v>
      </c>
      <c r="C14" s="3" t="s">
        <v>66</v>
      </c>
      <c r="D14" s="57" t="s">
        <v>39</v>
      </c>
      <c r="E14" s="58"/>
      <c r="F14" s="58"/>
      <c r="G14" s="58"/>
      <c r="H14" s="58"/>
      <c r="I14" s="59"/>
      <c r="J14" s="30">
        <v>75</v>
      </c>
      <c r="K14" s="35">
        <v>90</v>
      </c>
      <c r="L14" s="62">
        <v>70</v>
      </c>
      <c r="M14" s="26"/>
      <c r="N14" s="26"/>
      <c r="O14" s="21"/>
      <c r="P14" s="4">
        <v>0</v>
      </c>
      <c r="Q14" s="10">
        <f t="shared" si="0"/>
        <v>47</v>
      </c>
      <c r="S14" s="24">
        <v>1</v>
      </c>
    </row>
    <row r="15" spans="2:19" ht="15.75" x14ac:dyDescent="0.25">
      <c r="B15" s="6">
        <f t="shared" si="1"/>
        <v>7</v>
      </c>
      <c r="C15" s="3" t="s">
        <v>67</v>
      </c>
      <c r="D15" s="57" t="s">
        <v>59</v>
      </c>
      <c r="E15" s="58"/>
      <c r="F15" s="58"/>
      <c r="G15" s="58"/>
      <c r="H15" s="58"/>
      <c r="I15" s="59"/>
      <c r="J15" s="30">
        <v>92</v>
      </c>
      <c r="K15" s="35">
        <v>90</v>
      </c>
      <c r="L15" s="62">
        <v>100</v>
      </c>
      <c r="M15" s="25"/>
      <c r="N15" s="26"/>
      <c r="O15" s="20"/>
      <c r="P15" s="4">
        <v>0</v>
      </c>
      <c r="Q15" s="10">
        <f t="shared" si="0"/>
        <v>56.4</v>
      </c>
      <c r="S15" s="24">
        <v>1</v>
      </c>
    </row>
    <row r="16" spans="2:19" ht="15.75" x14ac:dyDescent="0.25">
      <c r="B16" s="6">
        <f t="shared" si="1"/>
        <v>8</v>
      </c>
      <c r="C16" s="3" t="s">
        <v>68</v>
      </c>
      <c r="D16" s="57" t="s">
        <v>40</v>
      </c>
      <c r="E16" s="58"/>
      <c r="F16" s="58"/>
      <c r="G16" s="58"/>
      <c r="H16" s="58"/>
      <c r="I16" s="59"/>
      <c r="J16" s="30">
        <v>100</v>
      </c>
      <c r="K16" s="35">
        <v>80</v>
      </c>
      <c r="L16" s="62">
        <v>100</v>
      </c>
      <c r="M16" s="26"/>
      <c r="N16" s="26"/>
      <c r="O16" s="20"/>
      <c r="P16" s="4">
        <v>0</v>
      </c>
      <c r="Q16" s="10">
        <f t="shared" si="0"/>
        <v>56</v>
      </c>
      <c r="S16" s="24">
        <v>1</v>
      </c>
    </row>
    <row r="17" spans="2:20" ht="15.75" x14ac:dyDescent="0.25">
      <c r="B17" s="6">
        <f t="shared" si="1"/>
        <v>9</v>
      </c>
      <c r="C17" s="3" t="s">
        <v>69</v>
      </c>
      <c r="D17" s="57" t="s">
        <v>41</v>
      </c>
      <c r="E17" s="58"/>
      <c r="F17" s="58"/>
      <c r="G17" s="58"/>
      <c r="H17" s="58"/>
      <c r="I17" s="59"/>
      <c r="J17" s="30">
        <v>81</v>
      </c>
      <c r="K17" s="35">
        <v>90</v>
      </c>
      <c r="L17" s="62">
        <v>100</v>
      </c>
      <c r="M17" s="25"/>
      <c r="N17" s="26"/>
      <c r="O17" s="20"/>
      <c r="P17" s="4">
        <v>0</v>
      </c>
      <c r="Q17" s="10">
        <f t="shared" si="0"/>
        <v>54.2</v>
      </c>
      <c r="S17" s="24">
        <v>1</v>
      </c>
    </row>
    <row r="18" spans="2:20" ht="15.75" x14ac:dyDescent="0.25">
      <c r="B18" s="6">
        <f t="shared" si="1"/>
        <v>10</v>
      </c>
      <c r="C18" s="3" t="s">
        <v>70</v>
      </c>
      <c r="D18" s="57" t="s">
        <v>42</v>
      </c>
      <c r="E18" s="58"/>
      <c r="F18" s="58"/>
      <c r="G18" s="58"/>
      <c r="H18" s="58"/>
      <c r="I18" s="59"/>
      <c r="J18" s="33">
        <v>0</v>
      </c>
      <c r="K18" s="38">
        <v>0</v>
      </c>
      <c r="L18" s="62">
        <v>0</v>
      </c>
      <c r="M18" s="25"/>
      <c r="N18" s="26"/>
      <c r="O18" s="20"/>
      <c r="P18" s="4">
        <v>0</v>
      </c>
      <c r="Q18" s="10">
        <f t="shared" si="0"/>
        <v>0</v>
      </c>
      <c r="S18" s="24">
        <v>0</v>
      </c>
    </row>
    <row r="19" spans="2:20" ht="15.75" x14ac:dyDescent="0.25">
      <c r="B19" s="6">
        <f t="shared" si="1"/>
        <v>11</v>
      </c>
      <c r="C19" s="3" t="s">
        <v>71</v>
      </c>
      <c r="D19" s="57" t="s">
        <v>43</v>
      </c>
      <c r="E19" s="58"/>
      <c r="F19" s="58"/>
      <c r="G19" s="58"/>
      <c r="H19" s="58"/>
      <c r="I19" s="59"/>
      <c r="J19" s="30">
        <v>95</v>
      </c>
      <c r="K19" s="35">
        <v>90</v>
      </c>
      <c r="L19" s="62">
        <v>100</v>
      </c>
      <c r="M19" s="26"/>
      <c r="N19" s="26"/>
      <c r="O19" s="20"/>
      <c r="P19" s="4">
        <v>0</v>
      </c>
      <c r="Q19" s="10">
        <f t="shared" si="0"/>
        <v>57</v>
      </c>
      <c r="S19" s="24">
        <v>0</v>
      </c>
    </row>
    <row r="20" spans="2:20" ht="15.75" x14ac:dyDescent="0.25">
      <c r="B20" s="6">
        <f t="shared" ref="B20:B46" si="2">B19+1</f>
        <v>12</v>
      </c>
      <c r="C20" s="3" t="s">
        <v>72</v>
      </c>
      <c r="D20" s="57" t="s">
        <v>44</v>
      </c>
      <c r="E20" s="58"/>
      <c r="F20" s="58"/>
      <c r="G20" s="58"/>
      <c r="H20" s="58"/>
      <c r="I20" s="59"/>
      <c r="J20" s="33">
        <v>0</v>
      </c>
      <c r="K20" s="35">
        <v>70</v>
      </c>
      <c r="L20" s="62">
        <v>0</v>
      </c>
      <c r="M20" s="25"/>
      <c r="N20" s="26"/>
      <c r="O20" s="4"/>
      <c r="P20" s="4"/>
      <c r="Q20" s="10">
        <f t="shared" si="0"/>
        <v>14</v>
      </c>
      <c r="S20" s="24">
        <v>0</v>
      </c>
    </row>
    <row r="21" spans="2:20" ht="15.75" x14ac:dyDescent="0.25">
      <c r="B21" s="6">
        <f t="shared" si="2"/>
        <v>13</v>
      </c>
      <c r="C21" s="3" t="s">
        <v>73</v>
      </c>
      <c r="D21" s="57" t="s">
        <v>45</v>
      </c>
      <c r="E21" s="58"/>
      <c r="F21" s="58"/>
      <c r="G21" s="58"/>
      <c r="H21" s="58"/>
      <c r="I21" s="59"/>
      <c r="J21" s="30">
        <v>70</v>
      </c>
      <c r="K21" s="35">
        <v>85</v>
      </c>
      <c r="L21" s="62">
        <v>90</v>
      </c>
      <c r="M21" s="25"/>
      <c r="N21" s="26"/>
      <c r="O21" s="4"/>
      <c r="P21" s="4"/>
      <c r="Q21" s="10">
        <f t="shared" si="0"/>
        <v>49</v>
      </c>
      <c r="S21" s="24">
        <v>0</v>
      </c>
    </row>
    <row r="22" spans="2:20" ht="15.75" x14ac:dyDescent="0.25">
      <c r="B22" s="6">
        <f t="shared" si="2"/>
        <v>14</v>
      </c>
      <c r="C22" s="3" t="s">
        <v>74</v>
      </c>
      <c r="D22" s="57" t="s">
        <v>46</v>
      </c>
      <c r="E22" s="58"/>
      <c r="F22" s="58"/>
      <c r="G22" s="58"/>
      <c r="H22" s="58"/>
      <c r="I22" s="59"/>
      <c r="J22" s="30">
        <v>75</v>
      </c>
      <c r="K22" s="35">
        <v>85</v>
      </c>
      <c r="L22" s="62">
        <v>70</v>
      </c>
      <c r="M22" s="26"/>
      <c r="N22" s="26"/>
      <c r="O22" s="4"/>
      <c r="P22" s="4"/>
      <c r="Q22" s="10">
        <f t="shared" si="0"/>
        <v>46</v>
      </c>
      <c r="S22" s="24">
        <v>0</v>
      </c>
      <c r="T22" s="22"/>
    </row>
    <row r="23" spans="2:20" ht="15.75" x14ac:dyDescent="0.25">
      <c r="B23" s="6">
        <f t="shared" si="2"/>
        <v>15</v>
      </c>
      <c r="C23" s="3" t="s">
        <v>75</v>
      </c>
      <c r="D23" s="57" t="s">
        <v>47</v>
      </c>
      <c r="E23" s="58"/>
      <c r="F23" s="58"/>
      <c r="G23" s="58"/>
      <c r="H23" s="58"/>
      <c r="I23" s="59"/>
      <c r="J23" s="30">
        <v>91</v>
      </c>
      <c r="K23" s="35">
        <v>83</v>
      </c>
      <c r="L23" s="62">
        <v>90</v>
      </c>
      <c r="M23" s="25"/>
      <c r="N23" s="26"/>
      <c r="O23" s="4"/>
      <c r="P23" s="4"/>
      <c r="Q23" s="10">
        <f t="shared" si="0"/>
        <v>52.8</v>
      </c>
      <c r="S23" s="24">
        <v>1</v>
      </c>
    </row>
    <row r="24" spans="2:20" ht="15.75" x14ac:dyDescent="0.25">
      <c r="B24" s="6">
        <f t="shared" si="2"/>
        <v>16</v>
      </c>
      <c r="C24" s="3" t="s">
        <v>76</v>
      </c>
      <c r="D24" s="57" t="s">
        <v>48</v>
      </c>
      <c r="E24" s="58"/>
      <c r="F24" s="58"/>
      <c r="G24" s="58"/>
      <c r="H24" s="58"/>
      <c r="I24" s="59"/>
      <c r="J24" s="30">
        <v>96</v>
      </c>
      <c r="K24" s="35">
        <v>84</v>
      </c>
      <c r="L24" s="62">
        <v>100</v>
      </c>
      <c r="M24" s="26"/>
      <c r="N24" s="26"/>
      <c r="O24" s="4"/>
      <c r="P24" s="4"/>
      <c r="Q24" s="10">
        <f t="shared" si="0"/>
        <v>56</v>
      </c>
      <c r="S24" s="24">
        <v>1</v>
      </c>
    </row>
    <row r="25" spans="2:20" ht="15.75" x14ac:dyDescent="0.25">
      <c r="B25" s="6">
        <f t="shared" si="2"/>
        <v>17</v>
      </c>
      <c r="C25" s="3" t="s">
        <v>77</v>
      </c>
      <c r="D25" s="57" t="s">
        <v>49</v>
      </c>
      <c r="E25" s="58"/>
      <c r="F25" s="58"/>
      <c r="G25" s="58"/>
      <c r="H25" s="58"/>
      <c r="I25" s="59"/>
      <c r="J25" s="30">
        <v>87</v>
      </c>
      <c r="K25" s="35">
        <v>90</v>
      </c>
      <c r="L25" s="62">
        <v>100</v>
      </c>
      <c r="M25" s="25"/>
      <c r="N25" s="26"/>
      <c r="O25" s="4"/>
      <c r="P25" s="4"/>
      <c r="Q25" s="10">
        <f t="shared" si="0"/>
        <v>55.4</v>
      </c>
      <c r="S25" s="24">
        <v>1</v>
      </c>
    </row>
    <row r="26" spans="2:20" ht="15.75" x14ac:dyDescent="0.25">
      <c r="B26" s="6">
        <f t="shared" si="2"/>
        <v>18</v>
      </c>
      <c r="C26" s="3" t="s">
        <v>78</v>
      </c>
      <c r="D26" s="57" t="s">
        <v>50</v>
      </c>
      <c r="E26" s="58"/>
      <c r="F26" s="58"/>
      <c r="G26" s="58"/>
      <c r="H26" s="58"/>
      <c r="I26" s="59"/>
      <c r="J26" s="30">
        <v>85</v>
      </c>
      <c r="K26" s="35">
        <v>70</v>
      </c>
      <c r="L26" s="62">
        <v>100</v>
      </c>
      <c r="M26" s="25"/>
      <c r="N26" s="26"/>
      <c r="O26" s="4"/>
      <c r="P26" s="4"/>
      <c r="Q26" s="10">
        <f t="shared" si="0"/>
        <v>51</v>
      </c>
      <c r="S26" s="24">
        <v>1</v>
      </c>
    </row>
    <row r="27" spans="2:20" ht="15.75" x14ac:dyDescent="0.25">
      <c r="B27" s="6">
        <f t="shared" si="2"/>
        <v>19</v>
      </c>
      <c r="C27" s="3" t="s">
        <v>79</v>
      </c>
      <c r="D27" s="57" t="s">
        <v>51</v>
      </c>
      <c r="E27" s="58"/>
      <c r="F27" s="58"/>
      <c r="G27" s="58"/>
      <c r="H27" s="58"/>
      <c r="I27" s="59"/>
      <c r="J27" s="30">
        <v>88</v>
      </c>
      <c r="K27" s="35">
        <v>84</v>
      </c>
      <c r="L27" s="62">
        <v>100</v>
      </c>
      <c r="M27" s="26"/>
      <c r="N27" s="26"/>
      <c r="O27" s="4"/>
      <c r="P27" s="4"/>
      <c r="Q27" s="10">
        <f t="shared" si="0"/>
        <v>54.4</v>
      </c>
      <c r="S27" s="24">
        <v>1</v>
      </c>
    </row>
    <row r="28" spans="2:20" ht="15.75" x14ac:dyDescent="0.25">
      <c r="B28" s="6">
        <f t="shared" si="2"/>
        <v>20</v>
      </c>
      <c r="C28" s="3" t="s">
        <v>80</v>
      </c>
      <c r="D28" s="57" t="s">
        <v>52</v>
      </c>
      <c r="E28" s="58"/>
      <c r="F28" s="58"/>
      <c r="G28" s="58"/>
      <c r="H28" s="58"/>
      <c r="I28" s="59"/>
      <c r="J28" s="30">
        <v>91</v>
      </c>
      <c r="K28" s="35">
        <v>80</v>
      </c>
      <c r="L28" s="62">
        <v>70</v>
      </c>
      <c r="M28" s="25"/>
      <c r="N28" s="26"/>
      <c r="O28" s="4"/>
      <c r="P28" s="4"/>
      <c r="Q28" s="10">
        <f t="shared" si="0"/>
        <v>48.2</v>
      </c>
      <c r="S28" s="24">
        <v>0</v>
      </c>
    </row>
    <row r="29" spans="2:20" ht="15.75" x14ac:dyDescent="0.25">
      <c r="B29" s="6">
        <f t="shared" si="2"/>
        <v>21</v>
      </c>
      <c r="C29" s="3" t="s">
        <v>81</v>
      </c>
      <c r="D29" s="57" t="s">
        <v>53</v>
      </c>
      <c r="E29" s="58"/>
      <c r="F29" s="58"/>
      <c r="G29" s="58"/>
      <c r="H29" s="58"/>
      <c r="I29" s="59"/>
      <c r="J29" s="30">
        <v>90</v>
      </c>
      <c r="K29" s="35">
        <v>87</v>
      </c>
      <c r="L29" s="62">
        <v>100</v>
      </c>
      <c r="M29" s="4"/>
      <c r="N29" s="4"/>
      <c r="O29" s="4"/>
      <c r="P29" s="4"/>
      <c r="Q29" s="10">
        <f t="shared" si="0"/>
        <v>55.4</v>
      </c>
      <c r="S29" s="24">
        <v>1</v>
      </c>
    </row>
    <row r="30" spans="2:20" ht="15.75" x14ac:dyDescent="0.25">
      <c r="B30" s="6">
        <f t="shared" si="2"/>
        <v>22</v>
      </c>
      <c r="C30" s="3" t="s">
        <v>82</v>
      </c>
      <c r="D30" s="57" t="s">
        <v>54</v>
      </c>
      <c r="E30" s="58"/>
      <c r="F30" s="58"/>
      <c r="G30" s="58"/>
      <c r="H30" s="58"/>
      <c r="I30" s="59"/>
      <c r="J30" s="30">
        <v>98</v>
      </c>
      <c r="K30" s="35">
        <v>90</v>
      </c>
      <c r="L30" s="62">
        <v>100</v>
      </c>
      <c r="M30" s="4"/>
      <c r="N30" s="4"/>
      <c r="O30" s="4"/>
      <c r="P30" s="4"/>
      <c r="Q30" s="10">
        <f t="shared" si="0"/>
        <v>57.6</v>
      </c>
      <c r="S30" s="24">
        <v>1</v>
      </c>
    </row>
    <row r="31" spans="2:20" ht="15.75" x14ac:dyDescent="0.25">
      <c r="B31" s="6">
        <f t="shared" si="2"/>
        <v>23</v>
      </c>
      <c r="C31" s="3" t="s">
        <v>83</v>
      </c>
      <c r="D31" s="57" t="s">
        <v>55</v>
      </c>
      <c r="E31" s="58"/>
      <c r="F31" s="58"/>
      <c r="G31" s="58"/>
      <c r="H31" s="58"/>
      <c r="I31" s="59"/>
      <c r="J31" s="30">
        <v>70</v>
      </c>
      <c r="K31" s="35">
        <v>80</v>
      </c>
      <c r="L31" s="62">
        <v>70</v>
      </c>
      <c r="M31" s="4"/>
      <c r="N31" s="4"/>
      <c r="O31" s="4"/>
      <c r="P31" s="4"/>
      <c r="Q31" s="10">
        <f t="shared" si="0"/>
        <v>44</v>
      </c>
      <c r="S31" s="24">
        <v>0</v>
      </c>
    </row>
    <row r="32" spans="2:20" ht="15.75" x14ac:dyDescent="0.25">
      <c r="B32" s="6">
        <f t="shared" si="2"/>
        <v>24</v>
      </c>
      <c r="C32" s="3" t="s">
        <v>84</v>
      </c>
      <c r="D32" s="57" t="s">
        <v>60</v>
      </c>
      <c r="E32" s="58"/>
      <c r="F32" s="58"/>
      <c r="G32" s="58"/>
      <c r="H32" s="58"/>
      <c r="I32" s="59"/>
      <c r="J32" s="30">
        <v>89</v>
      </c>
      <c r="K32" s="35">
        <v>80</v>
      </c>
      <c r="L32" s="62">
        <v>100</v>
      </c>
      <c r="M32" s="4"/>
      <c r="N32" s="4"/>
      <c r="O32" s="4"/>
      <c r="P32" s="4"/>
      <c r="Q32" s="10">
        <f t="shared" si="0"/>
        <v>53.8</v>
      </c>
      <c r="S32" s="24">
        <v>1</v>
      </c>
    </row>
    <row r="33" spans="2:19" ht="15.75" x14ac:dyDescent="0.25">
      <c r="B33" s="6">
        <f t="shared" si="2"/>
        <v>25</v>
      </c>
      <c r="C33" s="3" t="s">
        <v>85</v>
      </c>
      <c r="D33" s="57" t="s">
        <v>56</v>
      </c>
      <c r="E33" s="58"/>
      <c r="F33" s="58"/>
      <c r="G33" s="58"/>
      <c r="H33" s="58"/>
      <c r="I33" s="59"/>
      <c r="J33" s="33">
        <v>0</v>
      </c>
      <c r="K33" s="35">
        <v>80</v>
      </c>
      <c r="L33" s="62">
        <v>0</v>
      </c>
      <c r="M33" s="4"/>
      <c r="N33" s="4"/>
      <c r="O33" s="4"/>
      <c r="P33" s="4"/>
      <c r="Q33" s="10">
        <f t="shared" si="0"/>
        <v>16</v>
      </c>
      <c r="S33" s="24">
        <v>1</v>
      </c>
    </row>
    <row r="34" spans="2:19" ht="15.75" x14ac:dyDescent="0.25">
      <c r="B34" s="6">
        <f t="shared" si="2"/>
        <v>26</v>
      </c>
      <c r="C34" s="3" t="s">
        <v>86</v>
      </c>
      <c r="D34" s="57" t="s">
        <v>57</v>
      </c>
      <c r="E34" s="58"/>
      <c r="F34" s="58"/>
      <c r="G34" s="58"/>
      <c r="H34" s="58"/>
      <c r="I34" s="59"/>
      <c r="J34" s="30">
        <v>98</v>
      </c>
      <c r="K34" s="35">
        <v>80</v>
      </c>
      <c r="L34" s="62">
        <v>70</v>
      </c>
      <c r="M34" s="4"/>
      <c r="N34" s="4"/>
      <c r="O34" s="4"/>
      <c r="P34" s="4"/>
      <c r="Q34" s="10">
        <f t="shared" si="0"/>
        <v>49.6</v>
      </c>
      <c r="S34" s="24">
        <v>1</v>
      </c>
    </row>
    <row r="35" spans="2:19" ht="16.5" thickBot="1" x14ac:dyDescent="0.3">
      <c r="B35" s="6">
        <f t="shared" si="2"/>
        <v>27</v>
      </c>
      <c r="C35" s="3" t="s">
        <v>87</v>
      </c>
      <c r="D35" s="57" t="s">
        <v>58</v>
      </c>
      <c r="E35" s="58"/>
      <c r="F35" s="58"/>
      <c r="G35" s="58"/>
      <c r="H35" s="58"/>
      <c r="I35" s="59"/>
      <c r="J35" s="30">
        <v>98</v>
      </c>
      <c r="K35" s="36">
        <v>80</v>
      </c>
      <c r="L35" s="62">
        <v>70</v>
      </c>
      <c r="M35" s="4"/>
      <c r="N35" s="4"/>
      <c r="O35" s="4"/>
      <c r="P35" s="4"/>
      <c r="Q35" s="10">
        <f t="shared" si="0"/>
        <v>49.6</v>
      </c>
      <c r="S35" s="24">
        <v>0</v>
      </c>
    </row>
    <row r="36" spans="2:19" x14ac:dyDescent="0.25">
      <c r="B36" s="6">
        <f t="shared" si="2"/>
        <v>28</v>
      </c>
      <c r="C36" s="6"/>
      <c r="D36" s="44"/>
      <c r="E36" s="44"/>
      <c r="F36" s="44"/>
      <c r="G36" s="44"/>
      <c r="H36" s="44"/>
      <c r="I36" s="44"/>
      <c r="J36" s="4"/>
      <c r="K36" s="4"/>
      <c r="L36" s="4"/>
      <c r="M36" s="4"/>
      <c r="N36" s="4"/>
      <c r="O36" s="4"/>
      <c r="P36" s="4"/>
      <c r="Q36" s="10"/>
    </row>
    <row r="37" spans="2:19" x14ac:dyDescent="0.25">
      <c r="B37" s="6">
        <f t="shared" si="2"/>
        <v>29</v>
      </c>
      <c r="C37" s="6"/>
      <c r="D37" s="44"/>
      <c r="E37" s="44"/>
      <c r="F37" s="44"/>
      <c r="G37" s="44"/>
      <c r="H37" s="44"/>
      <c r="I37" s="44"/>
      <c r="J37" s="4"/>
      <c r="K37" s="4"/>
      <c r="L37" s="4"/>
      <c r="M37" s="4"/>
      <c r="N37" s="4"/>
      <c r="O37" s="4"/>
      <c r="P37" s="4"/>
      <c r="Q37" s="10"/>
    </row>
    <row r="38" spans="2:19" x14ac:dyDescent="0.25">
      <c r="B38" s="6">
        <f t="shared" si="2"/>
        <v>30</v>
      </c>
      <c r="C38" s="7"/>
      <c r="D38" s="44"/>
      <c r="E38" s="44"/>
      <c r="F38" s="44"/>
      <c r="G38" s="44"/>
      <c r="H38" s="44"/>
      <c r="I38" s="44"/>
      <c r="J38" s="4"/>
      <c r="K38" s="4"/>
      <c r="L38" s="4"/>
      <c r="M38" s="4"/>
      <c r="N38" s="4"/>
      <c r="O38" s="4"/>
      <c r="P38" s="4"/>
      <c r="Q38" s="10"/>
    </row>
    <row r="39" spans="2:19" x14ac:dyDescent="0.25">
      <c r="B39" s="6">
        <f t="shared" si="2"/>
        <v>31</v>
      </c>
      <c r="C39" s="7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/>
    </row>
    <row r="40" spans="2:19" x14ac:dyDescent="0.25">
      <c r="B40" s="6">
        <f t="shared" si="2"/>
        <v>32</v>
      </c>
      <c r="C40" s="7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/>
    </row>
    <row r="41" spans="2:19" x14ac:dyDescent="0.25">
      <c r="B41" s="6">
        <f t="shared" si="2"/>
        <v>33</v>
      </c>
      <c r="C41" s="7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/>
    </row>
    <row r="42" spans="2:19" x14ac:dyDescent="0.25">
      <c r="B42" s="6">
        <f t="shared" si="2"/>
        <v>34</v>
      </c>
      <c r="C42" s="7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/>
    </row>
    <row r="43" spans="2:19" x14ac:dyDescent="0.25">
      <c r="B43" s="6">
        <f t="shared" si="2"/>
        <v>35</v>
      </c>
      <c r="C43" s="7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/>
    </row>
    <row r="44" spans="2:19" x14ac:dyDescent="0.25">
      <c r="B44" s="6">
        <f t="shared" si="2"/>
        <v>36</v>
      </c>
      <c r="C44" s="7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/>
    </row>
    <row r="45" spans="2:19" x14ac:dyDescent="0.25">
      <c r="B45" s="6">
        <f t="shared" si="2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/>
    </row>
    <row r="46" spans="2:19" x14ac:dyDescent="0.25">
      <c r="B46" s="6">
        <f t="shared" si="2"/>
        <v>38</v>
      </c>
      <c r="C46" s="3"/>
      <c r="D46" s="45"/>
      <c r="E46" s="46"/>
      <c r="F46" s="46"/>
      <c r="G46" s="46"/>
      <c r="H46" s="46"/>
      <c r="I46" s="47"/>
      <c r="J46" s="18">
        <f>SUM(J9:J28)/27</f>
        <v>54.518518518518519</v>
      </c>
      <c r="K46" s="18">
        <f>SUM(K9:K28)/27</f>
        <v>55.962962962962962</v>
      </c>
      <c r="L46" s="18">
        <f t="shared" ref="L46:N46" si="3">SUM(L9:L28)/20</f>
        <v>78</v>
      </c>
      <c r="M46" s="18">
        <f t="shared" si="3"/>
        <v>0</v>
      </c>
      <c r="N46" s="18">
        <f t="shared" si="3"/>
        <v>0</v>
      </c>
      <c r="O46" s="18">
        <f t="shared" ref="O46" si="4">SUM(O9:O19)/11</f>
        <v>0</v>
      </c>
      <c r="P46" s="23"/>
      <c r="Q46" s="18">
        <f t="shared" ref="Q46" si="5">SUM(Q9:Q28)/20</f>
        <v>45.429999999999993</v>
      </c>
    </row>
    <row r="47" spans="2:19" x14ac:dyDescent="0.25">
      <c r="C47" s="39"/>
      <c r="D47" s="39"/>
      <c r="E47" s="1"/>
      <c r="H47" s="48" t="s">
        <v>19</v>
      </c>
      <c r="I47" s="48"/>
      <c r="J47" s="11">
        <f>COUNTIF(J9:J40,"&gt;=70")</f>
        <v>23</v>
      </c>
      <c r="K47" s="11">
        <f>COUNTIF(K9:K40,"&gt;=70")</f>
        <v>25</v>
      </c>
      <c r="L47" s="11">
        <f t="shared" ref="L47:P47" si="6">COUNTIF(L9:L40,"&gt;=70")</f>
        <v>23</v>
      </c>
      <c r="M47" s="11">
        <f t="shared" si="6"/>
        <v>0</v>
      </c>
      <c r="N47" s="11">
        <f t="shared" si="6"/>
        <v>0</v>
      </c>
      <c r="O47" s="11">
        <f t="shared" si="6"/>
        <v>0</v>
      </c>
      <c r="P47" s="11">
        <f t="shared" si="6"/>
        <v>0</v>
      </c>
      <c r="Q47" s="15">
        <f>COUNTIF(Q9:Q41,"&gt;=70")</f>
        <v>0</v>
      </c>
    </row>
    <row r="48" spans="2:19" x14ac:dyDescent="0.25">
      <c r="C48" s="39"/>
      <c r="D48" s="39"/>
      <c r="E48" s="8"/>
      <c r="H48" s="42" t="s">
        <v>20</v>
      </c>
      <c r="I48" s="42"/>
      <c r="J48" s="12">
        <f>COUNTIF(J9:J44,"&lt;70")</f>
        <v>4</v>
      </c>
      <c r="K48" s="12">
        <f>COUNTIF(K9:K33,"&lt;70")</f>
        <v>2</v>
      </c>
      <c r="L48" s="12">
        <f>COUNTIF(L9:L44,"&lt;70")</f>
        <v>4</v>
      </c>
      <c r="M48" s="12">
        <f t="shared" ref="M48:O48" si="7">COUNTIF(M9:M44,"&lt;70")</f>
        <v>0</v>
      </c>
      <c r="N48" s="12">
        <f t="shared" si="7"/>
        <v>0</v>
      </c>
      <c r="O48" s="12">
        <f t="shared" si="7"/>
        <v>0</v>
      </c>
      <c r="P48" s="12">
        <v>0</v>
      </c>
      <c r="Q48" s="12">
        <f>COUNTIF(Q9:Q46,"&lt;70")</f>
        <v>28</v>
      </c>
    </row>
    <row r="49" spans="3:17" x14ac:dyDescent="0.25">
      <c r="C49" s="39"/>
      <c r="D49" s="39"/>
      <c r="E49" s="39"/>
      <c r="H49" s="42" t="s">
        <v>21</v>
      </c>
      <c r="I49" s="42"/>
      <c r="J49" s="12">
        <f>COUNT(J9:J45)</f>
        <v>27</v>
      </c>
      <c r="K49" s="12">
        <f t="shared" ref="K49:O49" si="8">COUNT(K9:K45)</f>
        <v>27</v>
      </c>
      <c r="L49" s="12">
        <f t="shared" si="8"/>
        <v>27</v>
      </c>
      <c r="M49" s="12">
        <f t="shared" si="8"/>
        <v>0</v>
      </c>
      <c r="N49" s="12">
        <f t="shared" si="8"/>
        <v>0</v>
      </c>
      <c r="O49" s="12">
        <f t="shared" si="8"/>
        <v>0</v>
      </c>
      <c r="P49" s="12">
        <v>0</v>
      </c>
      <c r="Q49" s="12">
        <f>COUNT(Q9:Q46)</f>
        <v>28</v>
      </c>
    </row>
    <row r="50" spans="3:17" x14ac:dyDescent="0.25">
      <c r="C50" s="39"/>
      <c r="D50" s="39"/>
      <c r="E50" s="1"/>
      <c r="H50" s="43" t="s">
        <v>16</v>
      </c>
      <c r="I50" s="43"/>
      <c r="J50" s="13">
        <f>J47/J49</f>
        <v>0.85185185185185186</v>
      </c>
      <c r="K50" s="13">
        <f>K47/K49</f>
        <v>0.92592592592592593</v>
      </c>
      <c r="L50" s="13">
        <f t="shared" ref="L50:M50" si="9">L47/L49</f>
        <v>0.85185185185185186</v>
      </c>
      <c r="M50" s="13" t="e">
        <f t="shared" si="9"/>
        <v>#DIV/0!</v>
      </c>
      <c r="N50" s="14" t="e">
        <f t="shared" ref="N50:Q50" si="10">N47/N49</f>
        <v>#DIV/0!</v>
      </c>
      <c r="O50" s="14" t="e">
        <f t="shared" si="10"/>
        <v>#DIV/0!</v>
      </c>
      <c r="P50" s="14" t="e">
        <f t="shared" si="10"/>
        <v>#DIV/0!</v>
      </c>
      <c r="Q50" s="14">
        <f t="shared" si="10"/>
        <v>0</v>
      </c>
    </row>
    <row r="51" spans="3:17" x14ac:dyDescent="0.25">
      <c r="C51" s="39"/>
      <c r="D51" s="39"/>
      <c r="E51" s="1"/>
      <c r="H51" s="43" t="s">
        <v>17</v>
      </c>
      <c r="I51" s="43"/>
      <c r="J51" s="13">
        <f>J48/J49</f>
        <v>0.14814814814814814</v>
      </c>
      <c r="K51" s="13">
        <f t="shared" ref="K51:Q51" si="11">K48/K49</f>
        <v>7.407407407407407E-2</v>
      </c>
      <c r="L51" s="14">
        <f t="shared" si="11"/>
        <v>0.14814814814814814</v>
      </c>
      <c r="M51" s="14" t="e">
        <f t="shared" si="11"/>
        <v>#DIV/0!</v>
      </c>
      <c r="N51" s="14" t="e">
        <f t="shared" si="11"/>
        <v>#DIV/0!</v>
      </c>
      <c r="O51" s="14" t="e">
        <f t="shared" si="11"/>
        <v>#DIV/0!</v>
      </c>
      <c r="P51" s="14" t="e">
        <f t="shared" si="11"/>
        <v>#DIV/0!</v>
      </c>
      <c r="Q51" s="14">
        <f t="shared" si="11"/>
        <v>1</v>
      </c>
    </row>
    <row r="52" spans="3:17" x14ac:dyDescent="0.25">
      <c r="C52" s="39"/>
      <c r="D52" s="39"/>
      <c r="E52" s="8"/>
      <c r="J52" s="16">
        <f>COUNTIF(J9:J29, "&gt;=54")</f>
        <v>18</v>
      </c>
      <c r="K52" s="16">
        <f>COUNTIF(K9:K29, "&gt;=55")</f>
        <v>19</v>
      </c>
      <c r="L52" s="16">
        <f>COUNTIF(L9:L29, "&gt;=78")</f>
        <v>14</v>
      </c>
      <c r="M52" s="16">
        <f>COUNTIF(M9:M29, "&gt;=56")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"&gt;=85")</f>
        <v>0</v>
      </c>
    </row>
    <row r="53" spans="3:17" x14ac:dyDescent="0.25">
      <c r="C53" s="1"/>
      <c r="D53" s="1"/>
      <c r="E53" s="8"/>
      <c r="J53" s="17">
        <f>J52/27</f>
        <v>0.66666666666666663</v>
      </c>
      <c r="K53" s="17">
        <f t="shared" ref="K53:N53" si="12">K52/20</f>
        <v>0.95</v>
      </c>
      <c r="L53" s="17">
        <f t="shared" si="12"/>
        <v>0.7</v>
      </c>
      <c r="M53" s="17">
        <f t="shared" si="12"/>
        <v>0</v>
      </c>
      <c r="N53" s="17">
        <f t="shared" si="12"/>
        <v>0</v>
      </c>
      <c r="O53" s="17" t="e">
        <f t="shared" ref="O53" si="13">O52/O49</f>
        <v>#DIV/0!</v>
      </c>
      <c r="P53" s="22"/>
      <c r="Q53" s="17">
        <f t="shared" ref="Q53" si="14">Q52/20</f>
        <v>0</v>
      </c>
    </row>
    <row r="54" spans="3:17" x14ac:dyDescent="0.25">
      <c r="J54" s="40"/>
      <c r="K54" s="40"/>
      <c r="L54" s="40"/>
      <c r="M54" s="40"/>
      <c r="N54" s="40"/>
      <c r="O54" s="40"/>
      <c r="P54" s="40"/>
    </row>
    <row r="55" spans="3:17" x14ac:dyDescent="0.25">
      <c r="J55" s="41" t="s">
        <v>18</v>
      </c>
      <c r="K55" s="41"/>
      <c r="L55" s="41"/>
      <c r="M55" s="41"/>
      <c r="N55" s="41"/>
      <c r="O55" s="41"/>
      <c r="P55" s="41"/>
    </row>
  </sheetData>
  <mergeCells count="60">
    <mergeCell ref="C47:D47"/>
    <mergeCell ref="D42:I42"/>
    <mergeCell ref="D43:I43"/>
    <mergeCell ref="D44:I44"/>
    <mergeCell ref="D45:I45"/>
    <mergeCell ref="D46:I46"/>
    <mergeCell ref="D41:I41"/>
    <mergeCell ref="D26:I26"/>
    <mergeCell ref="D27:I27"/>
    <mergeCell ref="D28:I28"/>
    <mergeCell ref="D29:I29"/>
    <mergeCell ref="D30:I30"/>
    <mergeCell ref="D31:I31"/>
    <mergeCell ref="D37:I37"/>
    <mergeCell ref="B2:P2"/>
    <mergeCell ref="D38:I38"/>
    <mergeCell ref="D39:I39"/>
    <mergeCell ref="D40:I40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16:I16"/>
    <mergeCell ref="D17:I17"/>
    <mergeCell ref="D18:I18"/>
    <mergeCell ref="D19:I19"/>
    <mergeCell ref="J4:K4"/>
    <mergeCell ref="N4:O4"/>
    <mergeCell ref="D6:G6"/>
    <mergeCell ref="D8:I8"/>
    <mergeCell ref="D14:I14"/>
    <mergeCell ref="D9:I9"/>
    <mergeCell ref="D10:I10"/>
    <mergeCell ref="D11:I11"/>
    <mergeCell ref="D12:I12"/>
    <mergeCell ref="D13:I13"/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</mergeCells>
  <conditionalFormatting sqref="K9:K12 K14:K17 K19:K35">
    <cfRule type="cellIs" dxfId="12" priority="3" operator="lessThan">
      <formula>70</formula>
    </cfRule>
  </conditionalFormatting>
  <conditionalFormatting sqref="L9:L35">
    <cfRule type="cellIs" dxfId="3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GESTION AMB I B</vt:lpstr>
      <vt:lpstr>GESTION AMB I AA</vt:lpstr>
      <vt:lpstr>FORM Y EVAL DE PROY</vt:lpstr>
      <vt:lpstr>FUND DE INV</vt:lpstr>
      <vt:lpstr>'FUND DE INV'!Área_de_impresión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2024-11-13T05:51:25Z</cp:lastPrinted>
  <dcterms:created xsi:type="dcterms:W3CDTF">2023-03-14T19:16:59Z</dcterms:created>
  <dcterms:modified xsi:type="dcterms:W3CDTF">2024-11-23T07:02:47Z</dcterms:modified>
</cp:coreProperties>
</file>