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2024 ENERO\2024 AGOSTO\reportes de calif\Reporte Final calif  ago 24\"/>
    </mc:Choice>
  </mc:AlternateContent>
  <xr:revisionPtr revIDLastSave="0" documentId="13_ncr:1_{9B31E126-4953-4A9A-97ED-795860EEA95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N18" i="25" l="1"/>
  <c r="N17" i="25"/>
  <c r="N16" i="25"/>
  <c r="N15" i="25"/>
  <c r="N14" i="25"/>
  <c r="N18" i="24" l="1"/>
  <c r="N17" i="24"/>
  <c r="N16" i="24"/>
  <c r="L18" i="24"/>
  <c r="I18" i="24"/>
  <c r="L17" i="24"/>
  <c r="I17" i="24"/>
  <c r="L16" i="24"/>
  <c r="I16" i="24"/>
  <c r="N15" i="24"/>
  <c r="L15" i="24"/>
  <c r="I15" i="24"/>
  <c r="N14" i="24"/>
  <c r="L14" i="24"/>
  <c r="I14" i="24"/>
  <c r="I15" i="23"/>
  <c r="L15" i="23"/>
  <c r="N15" i="23"/>
  <c r="I16" i="23"/>
  <c r="L16" i="23"/>
  <c r="N16" i="23"/>
  <c r="I17" i="23"/>
  <c r="L17" i="23"/>
  <c r="N17" i="23"/>
  <c r="I18" i="23"/>
  <c r="L18" i="23"/>
  <c r="N18" i="23"/>
  <c r="I19" i="23"/>
  <c r="L19" i="23"/>
  <c r="N19" i="23"/>
  <c r="N14" i="23"/>
  <c r="L14" i="23"/>
  <c r="I14" i="23"/>
  <c r="N15" i="22"/>
  <c r="N18" i="22"/>
  <c r="I16" i="22"/>
  <c r="I17" i="22"/>
  <c r="I18" i="22"/>
  <c r="N17" i="22"/>
  <c r="N16" i="22"/>
  <c r="I15" i="22"/>
  <c r="L16" i="22"/>
  <c r="N14" i="22"/>
  <c r="N17" i="10"/>
  <c r="N16" i="10"/>
  <c r="N18" i="10" l="1"/>
  <c r="N15" i="10"/>
  <c r="L14" i="10"/>
  <c r="I17" i="10"/>
  <c r="I18" i="10"/>
  <c r="I19" i="10"/>
  <c r="L19" i="10"/>
  <c r="N28" i="24" l="1"/>
  <c r="I14" i="10"/>
  <c r="I15" i="10"/>
  <c r="L15" i="10"/>
  <c r="I16" i="10"/>
  <c r="L16" i="10"/>
  <c r="L17" i="10"/>
  <c r="L18" i="10"/>
  <c r="L18" i="22"/>
  <c r="L17" i="22"/>
  <c r="N28" i="22"/>
  <c r="L15" i="22"/>
  <c r="L14" i="22"/>
  <c r="I14" i="22"/>
  <c r="G37" i="25"/>
  <c r="N28" i="25"/>
  <c r="M28" i="25"/>
  <c r="K28" i="25"/>
  <c r="G28" i="25"/>
  <c r="F28" i="25"/>
  <c r="I18" i="25"/>
  <c r="J18" i="25" s="1"/>
  <c r="I17" i="25"/>
  <c r="J17" i="25" s="1"/>
  <c r="I16" i="25"/>
  <c r="J16" i="25" s="1"/>
  <c r="I15" i="25"/>
  <c r="J15" i="25" s="1"/>
  <c r="L14" i="25"/>
  <c r="I14" i="25"/>
  <c r="J14" i="25" s="1"/>
  <c r="H14" i="25"/>
  <c r="B10" i="25"/>
  <c r="B37" i="25" s="1"/>
  <c r="L8" i="25"/>
  <c r="H8" i="25"/>
  <c r="E8" i="25"/>
  <c r="G37" i="24"/>
  <c r="M28" i="24"/>
  <c r="K28" i="24"/>
  <c r="G28" i="24"/>
  <c r="F28" i="24"/>
  <c r="B10" i="24"/>
  <c r="B37" i="24" s="1"/>
  <c r="L8" i="24"/>
  <c r="H8" i="24"/>
  <c r="E8" i="24"/>
  <c r="G37" i="23"/>
  <c r="N28" i="23"/>
  <c r="M28" i="23"/>
  <c r="K28" i="23"/>
  <c r="G28" i="23"/>
  <c r="F28" i="23"/>
  <c r="B10" i="23"/>
  <c r="B37" i="23" s="1"/>
  <c r="L8" i="23"/>
  <c r="H8" i="23"/>
  <c r="E8" i="23"/>
  <c r="E6" i="23"/>
  <c r="G37" i="22"/>
  <c r="M28" i="22"/>
  <c r="K28" i="22"/>
  <c r="G28" i="22"/>
  <c r="F28" i="22"/>
  <c r="E28" i="22"/>
  <c r="B10" i="22"/>
  <c r="B37" i="22" s="1"/>
  <c r="L8" i="22"/>
  <c r="H8" i="22"/>
  <c r="E8" i="22"/>
  <c r="E6" i="22"/>
  <c r="B37" i="10"/>
  <c r="M28" i="10"/>
  <c r="K28" i="10"/>
  <c r="F28" i="10"/>
  <c r="E28" i="10"/>
  <c r="I28" i="22" l="1"/>
  <c r="L28" i="10"/>
  <c r="E28" i="24"/>
  <c r="H28" i="24" s="1"/>
  <c r="E28" i="23"/>
  <c r="I28" i="23" s="1"/>
  <c r="J28" i="23" s="1"/>
  <c r="L28" i="22"/>
  <c r="N28" i="10"/>
  <c r="I28" i="10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28" i="23"/>
  <c r="L28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100-000004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user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E14" authorId="1" shapeId="0" xr:uid="{6574544A-0FC0-4CE5-A75E-482CBE6EC79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dio de baja y la eliminaron de la lista del SIE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<sst xmlns="http://schemas.openxmlformats.org/spreadsheetml/2006/main" count="270" uniqueCount="51">
  <si>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</si>
  <si>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</si>
  <si>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</si>
  <si>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</si>
  <si>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</si>
  <si>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</si>
  <si>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</si>
  <si>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</si>
  <si>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</si>
  <si>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</si>
  <si>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</si>
  <si>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</si>
  <si>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</si>
  <si>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</si>
  <si>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</si>
  <si>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</si>
  <si>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</si>
  <si>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</si>
  <si>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</si>
  <si>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</si>
  <si>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</si>
  <si>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</si>
  <si>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</si>
  <si>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</si>
  <si>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</si>
  <si>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</si>
  <si>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</si>
  <si>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</si>
  <si>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</si>
  <si>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</si>
  <si>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</si>
  <si>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</si>
  <si>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</si>
  <si>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</si>
  <si>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</si>
  <si>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</si>
  <si>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</si>
  <si>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AGOSTO - DICIEMBRE 2024</t>
  </si>
  <si>
    <t>FUNDAMENTOS DE PROGRAMACIÓN</t>
  </si>
  <si>
    <t>104B</t>
  </si>
  <si>
    <t>ESTRUCTURA DE DATOS</t>
  </si>
  <si>
    <t>304B</t>
  </si>
  <si>
    <t>GRAFICACIÓN</t>
  </si>
  <si>
    <t>504A</t>
  </si>
  <si>
    <t>504B</t>
  </si>
  <si>
    <t>CONMUTACIÓN Y ENRUTAMIENTO EN REDES DE DATOS</t>
  </si>
  <si>
    <t>704 AP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</si>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</sst>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6" fillId="0" borderId="11" xfId="0" applyFon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10" zoomScale="108" zoomScaleNormal="108" workbookViewId="0">
      <selection activeCell="A14" sqref="A14:F19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6.42578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5">
      <c r="A6" s="55" t="s">
        <v>3</v>
      </c>
      <c r="B6" s="55"/>
      <c r="C6" s="55"/>
      <c r="D6" s="55"/>
      <c r="E6" s="56" t="s">
        <v>4</v>
      </c>
      <c r="F6" s="51"/>
      <c r="G6" s="51"/>
      <c r="H6" s="51"/>
      <c r="I6" s="51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48" t="s">
        <v>6</v>
      </c>
      <c r="C8" s="48"/>
      <c r="D8" s="6" t="s">
        <v>7</v>
      </c>
      <c r="E8" s="15">
        <v>5</v>
      </c>
      <c r="G8" s="4" t="s">
        <v>8</v>
      </c>
      <c r="H8" s="15">
        <v>4</v>
      </c>
      <c r="I8" s="49" t="s">
        <v>9</v>
      </c>
      <c r="J8" s="49"/>
      <c r="K8" s="49"/>
      <c r="L8" s="33" t="s">
        <v>37</v>
      </c>
      <c r="M8" s="33"/>
      <c r="N8" s="33"/>
    </row>
    <row r="10" spans="1:14" ht="15">
      <c r="A10" s="4" t="s">
        <v>10</v>
      </c>
      <c r="B10" s="50" t="s">
        <v>11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 ht="17.45" customHeight="1">
      <c r="A14" s="26" t="s">
        <v>38</v>
      </c>
      <c r="B14" s="27" t="s">
        <v>28</v>
      </c>
      <c r="C14" s="27" t="s">
        <v>39</v>
      </c>
      <c r="D14" s="27" t="s">
        <v>27</v>
      </c>
      <c r="E14" s="27">
        <v>20</v>
      </c>
      <c r="F14" s="27"/>
      <c r="G14" s="28"/>
      <c r="H14" s="29"/>
      <c r="I14" s="28">
        <f>(E14-SUM(F14:G14))-K14</f>
        <v>20</v>
      </c>
      <c r="J14" s="29"/>
      <c r="K14" s="28">
        <v>0</v>
      </c>
      <c r="L14" s="29">
        <f t="shared" ref="L14" si="0">K14/E14</f>
        <v>0</v>
      </c>
      <c r="M14" s="31">
        <v>0</v>
      </c>
      <c r="N14" s="30">
        <v>0</v>
      </c>
    </row>
    <row r="15" spans="1:14" s="1" customFormat="1">
      <c r="A15" s="26" t="s">
        <v>40</v>
      </c>
      <c r="B15" s="27" t="s">
        <v>24</v>
      </c>
      <c r="C15" s="27" t="s">
        <v>41</v>
      </c>
      <c r="D15" s="27" t="s">
        <v>27</v>
      </c>
      <c r="E15" s="27">
        <v>21</v>
      </c>
      <c r="F15" s="27">
        <v>13</v>
      </c>
      <c r="G15" s="28"/>
      <c r="H15" s="29"/>
      <c r="I15" s="28">
        <f>(E15-SUM(F15:G15))-K15</f>
        <v>8</v>
      </c>
      <c r="J15" s="29"/>
      <c r="K15" s="28">
        <v>0</v>
      </c>
      <c r="L15" s="29">
        <f t="shared" ref="L15:L19" si="1">K15/E15</f>
        <v>0</v>
      </c>
      <c r="M15" s="27">
        <v>48</v>
      </c>
      <c r="N15" s="30">
        <f>13/21</f>
        <v>0.61904761904761907</v>
      </c>
    </row>
    <row r="16" spans="1:14" s="1" customFormat="1" ht="18.600000000000001" customHeight="1">
      <c r="A16" s="26" t="s">
        <v>40</v>
      </c>
      <c r="B16" s="27" t="s">
        <v>36</v>
      </c>
      <c r="C16" s="27" t="s">
        <v>41</v>
      </c>
      <c r="D16" s="27" t="s">
        <v>27</v>
      </c>
      <c r="E16" s="27">
        <v>21</v>
      </c>
      <c r="F16" s="27">
        <v>13</v>
      </c>
      <c r="G16" s="28"/>
      <c r="H16" s="29"/>
      <c r="I16" s="28">
        <f>(E16-SUM(F16:G16))-K16</f>
        <v>8</v>
      </c>
      <c r="J16" s="29"/>
      <c r="K16" s="28">
        <v>0</v>
      </c>
      <c r="L16" s="29">
        <f t="shared" si="1"/>
        <v>0</v>
      </c>
      <c r="M16" s="31">
        <v>48</v>
      </c>
      <c r="N16" s="30">
        <f>8/13</f>
        <v>0.61538461538461542</v>
      </c>
    </row>
    <row r="17" spans="1:14" s="1" customFormat="1">
      <c r="A17" s="26" t="s">
        <v>42</v>
      </c>
      <c r="B17" s="27" t="s">
        <v>24</v>
      </c>
      <c r="C17" s="27" t="s">
        <v>43</v>
      </c>
      <c r="D17" s="27" t="s">
        <v>27</v>
      </c>
      <c r="E17" s="27">
        <v>26</v>
      </c>
      <c r="F17" s="27">
        <v>20</v>
      </c>
      <c r="G17" s="28"/>
      <c r="H17" s="29"/>
      <c r="I17" s="28">
        <f t="shared" ref="I17:I19" si="2">(E17-SUM(F17:G17))-K17</f>
        <v>6</v>
      </c>
      <c r="J17" s="29"/>
      <c r="K17" s="28">
        <v>0</v>
      </c>
      <c r="L17" s="29">
        <f t="shared" si="1"/>
        <v>0</v>
      </c>
      <c r="M17" s="31">
        <v>71</v>
      </c>
      <c r="N17" s="30">
        <f>20/26</f>
        <v>0.76923076923076927</v>
      </c>
    </row>
    <row r="18" spans="1:14" s="1" customFormat="1">
      <c r="A18" s="26" t="s">
        <v>42</v>
      </c>
      <c r="B18" s="27" t="s">
        <v>24</v>
      </c>
      <c r="C18" s="27" t="s">
        <v>44</v>
      </c>
      <c r="D18" s="27" t="s">
        <v>27</v>
      </c>
      <c r="E18" s="27">
        <v>18</v>
      </c>
      <c r="F18" s="27">
        <v>16</v>
      </c>
      <c r="G18" s="28"/>
      <c r="H18" s="32"/>
      <c r="I18" s="28">
        <f t="shared" si="2"/>
        <v>2</v>
      </c>
      <c r="J18" s="29"/>
      <c r="K18" s="28">
        <v>0</v>
      </c>
      <c r="L18" s="29">
        <f t="shared" si="1"/>
        <v>0</v>
      </c>
      <c r="M18" s="27">
        <v>70</v>
      </c>
      <c r="N18" s="30">
        <f>16/18</f>
        <v>0.88888888888888884</v>
      </c>
    </row>
    <row r="19" spans="1:14" s="1" customFormat="1" ht="25.5">
      <c r="A19" s="26" t="s">
        <v>45</v>
      </c>
      <c r="B19" s="27" t="s">
        <v>28</v>
      </c>
      <c r="C19" s="27" t="s">
        <v>46</v>
      </c>
      <c r="D19" s="27" t="s">
        <v>27</v>
      </c>
      <c r="E19" s="21">
        <v>28</v>
      </c>
      <c r="F19" s="21"/>
      <c r="G19" s="9"/>
      <c r="H19" s="32"/>
      <c r="I19" s="28">
        <f t="shared" si="2"/>
        <v>28</v>
      </c>
      <c r="J19" s="29"/>
      <c r="K19" s="28">
        <v>0</v>
      </c>
      <c r="L19" s="29">
        <f t="shared" si="1"/>
        <v>0</v>
      </c>
      <c r="M19" s="27">
        <v>0</v>
      </c>
      <c r="N19" s="30">
        <v>0</v>
      </c>
    </row>
    <row r="20" spans="1:14" s="1" customFormat="1">
      <c r="A20" s="23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23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3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3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3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3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3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3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5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134</v>
      </c>
      <c r="F28" s="12">
        <f>SUM(F14:F27)</f>
        <v>62</v>
      </c>
      <c r="G28" s="12">
        <v>0</v>
      </c>
      <c r="H28" s="13"/>
      <c r="I28" s="12">
        <f t="shared" ref="I28" si="3">(E28-SUM(F28:G28))-K28</f>
        <v>72</v>
      </c>
      <c r="J28" s="13"/>
      <c r="K28" s="12">
        <f>SUM(K14:K27)</f>
        <v>0</v>
      </c>
      <c r="L28" s="13">
        <f t="shared" ref="L28" si="4">K28/E28</f>
        <v>0</v>
      </c>
      <c r="M28" s="12">
        <f>AVERAGE(M14:M27)</f>
        <v>39.5</v>
      </c>
      <c r="N28" s="19">
        <f>AVERAGE(N14:N27)</f>
        <v>0.48209198209198206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32.1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">
        <v>34</v>
      </c>
      <c r="H37" s="41"/>
      <c r="I37" s="41"/>
      <c r="J37" s="41"/>
    </row>
  </sheetData>
  <mergeCells count="30">
    <mergeCell ref="B1:N1"/>
    <mergeCell ref="A3:N3"/>
    <mergeCell ref="A5:N5"/>
    <mergeCell ref="A6:D6"/>
    <mergeCell ref="E6:I6"/>
    <mergeCell ref="G34:J34"/>
    <mergeCell ref="B8:C8"/>
    <mergeCell ref="I8:K8"/>
    <mergeCell ref="B10:L10"/>
    <mergeCell ref="F12:G12"/>
    <mergeCell ref="K12:K13"/>
    <mergeCell ref="L12:L13"/>
    <mergeCell ref="G33:J33"/>
    <mergeCell ref="B34:D34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4" zoomScale="95" zoomScaleNormal="95" workbookViewId="0">
      <selection activeCell="B15" sqref="B15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>
      <c r="A6" s="55" t="s">
        <v>3</v>
      </c>
      <c r="B6" s="55"/>
      <c r="C6" s="55"/>
      <c r="D6" s="55"/>
      <c r="E6" s="57" t="str">
        <f>'1'!E6:I6</f>
        <v xml:space="preserve">EN SISTEMAS COMPUTACIONALES </v>
      </c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8">
        <v>2</v>
      </c>
      <c r="C8" s="48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49" t="s">
        <v>9</v>
      </c>
      <c r="J8" s="49"/>
      <c r="K8" s="49"/>
      <c r="L8" s="48" t="str">
        <f>'1'!L8</f>
        <v>AGOSTO - DICIEMBRE 2024</v>
      </c>
      <c r="M8" s="48"/>
      <c r="N8" s="48"/>
    </row>
    <row r="10" spans="1:14">
      <c r="A10" s="4" t="s">
        <v>10</v>
      </c>
      <c r="B10" s="48" t="str">
        <f>'1'!B10</f>
        <v>MTI. ANGELINA MÁRQUEZ JIMÉNEZ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>
      <c r="A14" s="26" t="s">
        <v>38</v>
      </c>
      <c r="B14" s="27" t="s">
        <v>24</v>
      </c>
      <c r="C14" s="27" t="s">
        <v>39</v>
      </c>
      <c r="D14" s="27" t="s">
        <v>27</v>
      </c>
      <c r="E14" s="27">
        <v>20</v>
      </c>
      <c r="F14" s="27">
        <v>15</v>
      </c>
      <c r="G14" s="9"/>
      <c r="H14" s="10"/>
      <c r="I14" s="9">
        <f t="shared" ref="I14:I18" si="0">(E14-SUM(F14:G14))-K14</f>
        <v>5</v>
      </c>
      <c r="J14" s="10"/>
      <c r="K14" s="9">
        <v>0</v>
      </c>
      <c r="L14" s="10">
        <f t="shared" ref="L14:L15" si="1">K14/E14</f>
        <v>0</v>
      </c>
      <c r="M14" s="21">
        <v>67</v>
      </c>
      <c r="N14" s="24">
        <f>15/20</f>
        <v>0.75</v>
      </c>
    </row>
    <row r="15" spans="1:14" s="1" customFormat="1">
      <c r="A15" s="26" t="s">
        <v>40</v>
      </c>
      <c r="B15" s="27" t="s">
        <v>47</v>
      </c>
      <c r="C15" s="27" t="s">
        <v>41</v>
      </c>
      <c r="D15" s="27" t="s">
        <v>27</v>
      </c>
      <c r="E15" s="27">
        <v>21</v>
      </c>
      <c r="F15" s="27">
        <v>12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21">
        <v>49</v>
      </c>
      <c r="N15" s="24">
        <f>12/21</f>
        <v>0.5714285714285714</v>
      </c>
    </row>
    <row r="16" spans="1:14" s="1" customFormat="1">
      <c r="A16" s="26" t="s">
        <v>42</v>
      </c>
      <c r="B16" s="27" t="s">
        <v>36</v>
      </c>
      <c r="C16" s="27" t="s">
        <v>43</v>
      </c>
      <c r="D16" s="27" t="s">
        <v>27</v>
      </c>
      <c r="E16" s="27">
        <v>26</v>
      </c>
      <c r="F16" s="27">
        <v>23</v>
      </c>
      <c r="G16" s="9"/>
      <c r="H16" s="10"/>
      <c r="I16" s="9">
        <f t="shared" si="0"/>
        <v>3</v>
      </c>
      <c r="J16" s="10"/>
      <c r="K16" s="9">
        <v>0</v>
      </c>
      <c r="L16" s="10">
        <f t="shared" ref="L16" si="2">K16/E16</f>
        <v>0</v>
      </c>
      <c r="M16" s="21">
        <v>71</v>
      </c>
      <c r="N16" s="24">
        <f>22/26</f>
        <v>0.84615384615384615</v>
      </c>
    </row>
    <row r="17" spans="1:14" s="1" customFormat="1">
      <c r="A17" s="26" t="s">
        <v>42</v>
      </c>
      <c r="B17" s="27" t="s">
        <v>36</v>
      </c>
      <c r="C17" s="27" t="s">
        <v>44</v>
      </c>
      <c r="D17" s="27" t="s">
        <v>27</v>
      </c>
      <c r="E17" s="27">
        <v>18</v>
      </c>
      <c r="F17" s="27">
        <v>12</v>
      </c>
      <c r="G17" s="9"/>
      <c r="H17" s="10"/>
      <c r="I17" s="9">
        <f t="shared" si="0"/>
        <v>6</v>
      </c>
      <c r="J17" s="10"/>
      <c r="K17" s="9">
        <v>0</v>
      </c>
      <c r="L17" s="10">
        <f>K17/E16</f>
        <v>0</v>
      </c>
      <c r="M17" s="25">
        <v>59</v>
      </c>
      <c r="N17" s="24">
        <f>12/18</f>
        <v>0.66666666666666663</v>
      </c>
    </row>
    <row r="18" spans="1:14" s="1" customFormat="1" ht="25.5">
      <c r="A18" s="26" t="s">
        <v>45</v>
      </c>
      <c r="B18" s="27" t="s">
        <v>24</v>
      </c>
      <c r="C18" s="27" t="s">
        <v>46</v>
      </c>
      <c r="D18" s="27" t="s">
        <v>27</v>
      </c>
      <c r="E18" s="21">
        <v>28</v>
      </c>
      <c r="F18" s="21">
        <v>26</v>
      </c>
      <c r="G18" s="9"/>
      <c r="H18" s="22"/>
      <c r="I18" s="9">
        <f t="shared" si="0"/>
        <v>2</v>
      </c>
      <c r="J18" s="10"/>
      <c r="K18" s="9">
        <v>0</v>
      </c>
      <c r="L18" s="10">
        <f>K18/E17</f>
        <v>0</v>
      </c>
      <c r="M18" s="21">
        <v>78</v>
      </c>
      <c r="N18" s="24">
        <f>23/28</f>
        <v>0.8214285714285714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20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113</v>
      </c>
      <c r="F28" s="12">
        <f>SUM(F14:F27)</f>
        <v>88</v>
      </c>
      <c r="G28" s="12">
        <f>SUM(G14:G27)</f>
        <v>0</v>
      </c>
      <c r="H28" s="13"/>
      <c r="I28" s="12">
        <f t="shared" ref="I28" si="3">(E28-SUM(F28:G28))-K28</f>
        <v>25</v>
      </c>
      <c r="J28" s="13"/>
      <c r="K28" s="12">
        <f>SUM(K14:K27)</f>
        <v>0</v>
      </c>
      <c r="L28" s="13">
        <f t="shared" ref="L28" si="4">K28/E28</f>
        <v>0</v>
      </c>
      <c r="M28" s="12">
        <f>AVERAGE(M14:M27)</f>
        <v>64.8</v>
      </c>
      <c r="N28" s="19">
        <f>AVERAGE(N14:N27)</f>
        <v>0.73113553113553098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62.25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tr">
        <f>'1'!G37:J37</f>
        <v>ISC. DIEGO DE JESÚS VELAZQUEZ LUCHO</v>
      </c>
      <c r="H37" s="40"/>
      <c r="I37" s="40"/>
      <c r="J37" s="40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7" zoomScale="125" zoomScaleNormal="115" workbookViewId="0">
      <selection activeCell="A21" sqref="A21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>
      <c r="A6" s="55" t="s">
        <v>3</v>
      </c>
      <c r="B6" s="55"/>
      <c r="C6" s="55"/>
      <c r="D6" s="55"/>
      <c r="E6" s="57" t="str">
        <f>'1'!E6:I6</f>
        <v xml:space="preserve">EN SISTEMAS COMPUTACIONALES </v>
      </c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8">
        <v>3</v>
      </c>
      <c r="C8" s="48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49" t="s">
        <v>9</v>
      </c>
      <c r="J8" s="49"/>
      <c r="K8" s="49"/>
      <c r="L8" s="48" t="str">
        <f>'1'!L8</f>
        <v>AGOSTO - DICIEMBRE 2024</v>
      </c>
      <c r="M8" s="48"/>
      <c r="N8" s="48"/>
    </row>
    <row r="10" spans="1:14">
      <c r="A10" s="4" t="s">
        <v>10</v>
      </c>
      <c r="B10" s="48" t="str">
        <f>'1'!B10</f>
        <v>MTI. ANGELINA MÁRQUEZ JIMÉNEZ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>
      <c r="A14" s="26" t="s">
        <v>38</v>
      </c>
      <c r="B14" s="27" t="s">
        <v>36</v>
      </c>
      <c r="C14" s="27" t="s">
        <v>39</v>
      </c>
      <c r="D14" s="27" t="s">
        <v>27</v>
      </c>
      <c r="E14" s="27">
        <v>19</v>
      </c>
      <c r="F14" s="27">
        <v>12</v>
      </c>
      <c r="G14" s="9"/>
      <c r="H14" s="10"/>
      <c r="I14" s="9">
        <f t="shared" ref="I14:I15" si="0">(E14-SUM(F14:G14))-K14</f>
        <v>7</v>
      </c>
      <c r="J14" s="10"/>
      <c r="K14" s="9">
        <v>0</v>
      </c>
      <c r="L14" s="10">
        <f t="shared" ref="L14:L15" si="1">K14/E14</f>
        <v>0</v>
      </c>
      <c r="M14" s="21">
        <v>54</v>
      </c>
      <c r="N14" s="24">
        <f>12/19</f>
        <v>0.63157894736842102</v>
      </c>
    </row>
    <row r="15" spans="1:14" s="1" customFormat="1">
      <c r="A15" s="26" t="s">
        <v>38</v>
      </c>
      <c r="B15" s="27" t="s">
        <v>47</v>
      </c>
      <c r="C15" s="27" t="s">
        <v>39</v>
      </c>
      <c r="D15" s="27" t="s">
        <v>27</v>
      </c>
      <c r="E15" s="27">
        <v>19</v>
      </c>
      <c r="F15" s="27">
        <v>12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21">
        <v>54</v>
      </c>
      <c r="N15" s="24">
        <f>12/19</f>
        <v>0.63157894736842102</v>
      </c>
    </row>
    <row r="16" spans="1:14" s="1" customFormat="1">
      <c r="A16" s="26" t="s">
        <v>40</v>
      </c>
      <c r="B16" s="27" t="s">
        <v>48</v>
      </c>
      <c r="C16" s="27" t="s">
        <v>41</v>
      </c>
      <c r="D16" s="27" t="s">
        <v>27</v>
      </c>
      <c r="E16" s="27">
        <v>21</v>
      </c>
      <c r="F16" s="27">
        <v>12</v>
      </c>
      <c r="G16" s="9"/>
      <c r="H16" s="10"/>
      <c r="I16" s="9">
        <f t="shared" ref="I16" si="2">(E16-SUM(F16:G16))-K16</f>
        <v>9</v>
      </c>
      <c r="J16" s="10"/>
      <c r="K16" s="9">
        <v>0</v>
      </c>
      <c r="L16" s="10">
        <f t="shared" ref="L16" si="3">K16/E16</f>
        <v>0</v>
      </c>
      <c r="M16" s="21">
        <v>43</v>
      </c>
      <c r="N16" s="24">
        <f>12/21</f>
        <v>0.5714285714285714</v>
      </c>
    </row>
    <row r="17" spans="1:14" s="1" customFormat="1">
      <c r="A17" s="26" t="s">
        <v>42</v>
      </c>
      <c r="B17" s="27" t="s">
        <v>47</v>
      </c>
      <c r="C17" s="27" t="s">
        <v>43</v>
      </c>
      <c r="D17" s="27" t="s">
        <v>27</v>
      </c>
      <c r="E17" s="27">
        <v>26</v>
      </c>
      <c r="F17" s="27">
        <v>24</v>
      </c>
      <c r="G17" s="9"/>
      <c r="H17" s="10"/>
      <c r="I17" s="9">
        <f t="shared" ref="I17:I19" si="4">(E17-SUM(F17:G17))-K17</f>
        <v>2</v>
      </c>
      <c r="J17" s="10"/>
      <c r="K17" s="9">
        <v>0</v>
      </c>
      <c r="L17" s="10">
        <f t="shared" ref="L17" si="5">K17/E17</f>
        <v>0</v>
      </c>
      <c r="M17" s="21">
        <v>75</v>
      </c>
      <c r="N17" s="24">
        <f>18/26</f>
        <v>0.69230769230769229</v>
      </c>
    </row>
    <row r="18" spans="1:14" s="1" customFormat="1">
      <c r="A18" s="26" t="s">
        <v>42</v>
      </c>
      <c r="B18" s="27" t="s">
        <v>47</v>
      </c>
      <c r="C18" s="27" t="s">
        <v>44</v>
      </c>
      <c r="D18" s="27" t="s">
        <v>27</v>
      </c>
      <c r="E18" s="27">
        <v>18</v>
      </c>
      <c r="F18" s="27">
        <v>15</v>
      </c>
      <c r="G18" s="9"/>
      <c r="H18" s="10"/>
      <c r="I18" s="9">
        <f t="shared" si="4"/>
        <v>3</v>
      </c>
      <c r="J18" s="10"/>
      <c r="K18" s="9">
        <v>0</v>
      </c>
      <c r="L18" s="10">
        <f>K18/E17</f>
        <v>0</v>
      </c>
      <c r="M18" s="25">
        <v>73</v>
      </c>
      <c r="N18" s="24">
        <f>15/18</f>
        <v>0.83333333333333337</v>
      </c>
    </row>
    <row r="19" spans="1:14" s="1" customFormat="1" ht="25.5">
      <c r="A19" s="26" t="s">
        <v>45</v>
      </c>
      <c r="B19" s="27" t="s">
        <v>36</v>
      </c>
      <c r="C19" s="27" t="s">
        <v>46</v>
      </c>
      <c r="D19" s="27" t="s">
        <v>27</v>
      </c>
      <c r="E19" s="21">
        <v>28</v>
      </c>
      <c r="F19" s="21">
        <v>26</v>
      </c>
      <c r="G19" s="9"/>
      <c r="H19" s="22"/>
      <c r="I19" s="9">
        <f t="shared" si="4"/>
        <v>2</v>
      </c>
      <c r="J19" s="10"/>
      <c r="K19" s="9">
        <v>0</v>
      </c>
      <c r="L19" s="10">
        <f>K19/E18</f>
        <v>0</v>
      </c>
      <c r="M19" s="21">
        <v>81</v>
      </c>
      <c r="N19" s="24">
        <f>22/28</f>
        <v>0.7857142857142857</v>
      </c>
    </row>
    <row r="20" spans="1:14" s="1" customFormat="1">
      <c r="A20" s="26"/>
      <c r="B20" s="27"/>
      <c r="C20" s="27"/>
      <c r="D20" s="27"/>
      <c r="E20" s="21"/>
      <c r="F20" s="21"/>
      <c r="G20" s="9"/>
      <c r="H20" s="22"/>
      <c r="I20" s="9"/>
      <c r="J20" s="10"/>
      <c r="K20" s="9"/>
      <c r="L20" s="10"/>
      <c r="M20" s="21"/>
      <c r="N20" s="24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131</v>
      </c>
      <c r="F28" s="12">
        <f>SUM(F14:F27)</f>
        <v>101</v>
      </c>
      <c r="G28" s="12">
        <f>SUM(G14:G27)</f>
        <v>0</v>
      </c>
      <c r="H28" s="13">
        <f>SUM(F28:G28)/E28</f>
        <v>0.77099236641221369</v>
      </c>
      <c r="I28" s="12">
        <f t="shared" ref="I28" si="6">(E28-SUM(F28:G28))-K28</f>
        <v>30</v>
      </c>
      <c r="J28" s="13">
        <f t="shared" ref="J28" si="7">I28/E28</f>
        <v>0.22900763358778625</v>
      </c>
      <c r="K28" s="12">
        <f>SUM(K14:K27)</f>
        <v>0</v>
      </c>
      <c r="L28" s="13">
        <f t="shared" ref="L28" si="8">K28/E28</f>
        <v>0</v>
      </c>
      <c r="M28" s="12">
        <f>AVERAGE(M14:M27)</f>
        <v>63.333333333333336</v>
      </c>
      <c r="N28" s="19">
        <f>AVERAGE(N14:N27)</f>
        <v>0.69099029625345409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62.25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tr">
        <f>'1'!G37:J37</f>
        <v>ISC. DIEGO DE JESÚS VELAZQUEZ LUCHO</v>
      </c>
      <c r="H37" s="40"/>
      <c r="I37" s="40"/>
      <c r="J37" s="40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opLeftCell="A7" zoomScale="102" zoomScaleNormal="85" workbookViewId="0">
      <selection activeCell="A14" sqref="A14:E18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5">
      <c r="A6" s="55" t="s">
        <v>3</v>
      </c>
      <c r="B6" s="55"/>
      <c r="C6" s="55"/>
      <c r="D6" s="55"/>
      <c r="E6" s="56" t="s">
        <v>4</v>
      </c>
      <c r="F6" s="51"/>
      <c r="G6" s="51"/>
      <c r="H6" s="51"/>
      <c r="I6" s="51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8">
        <v>4</v>
      </c>
      <c r="C8" s="48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49" t="s">
        <v>9</v>
      </c>
      <c r="J8" s="49"/>
      <c r="K8" s="49"/>
      <c r="L8" s="48" t="str">
        <f>'1'!L8</f>
        <v>AGOSTO - DICIEMBRE 2024</v>
      </c>
      <c r="M8" s="48"/>
      <c r="N8" s="48"/>
    </row>
    <row r="10" spans="1:14">
      <c r="A10" s="4" t="s">
        <v>10</v>
      </c>
      <c r="B10" s="48" t="str">
        <f>'1'!B10</f>
        <v>MTI. ANGELINA MÁRQUEZ JIMÉNEZ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>
      <c r="A14" s="26" t="s">
        <v>38</v>
      </c>
      <c r="B14" s="27" t="s">
        <v>48</v>
      </c>
      <c r="C14" s="27" t="s">
        <v>39</v>
      </c>
      <c r="D14" s="27" t="s">
        <v>27</v>
      </c>
      <c r="E14" s="27">
        <v>19</v>
      </c>
      <c r="F14" s="27">
        <v>12</v>
      </c>
      <c r="G14" s="9"/>
      <c r="H14" s="10"/>
      <c r="I14" s="9">
        <f t="shared" ref="I14:I18" si="0">(E14-SUM(F14:G14))-K14</f>
        <v>7</v>
      </c>
      <c r="J14" s="10"/>
      <c r="K14" s="9">
        <v>0</v>
      </c>
      <c r="L14" s="10">
        <f t="shared" ref="L14:L16" si="1">K14/E14</f>
        <v>0</v>
      </c>
      <c r="M14" s="21">
        <v>56</v>
      </c>
      <c r="N14" s="24">
        <f>12/19</f>
        <v>0.63157894736842102</v>
      </c>
    </row>
    <row r="15" spans="1:14" s="1" customFormat="1">
      <c r="A15" s="26" t="s">
        <v>40</v>
      </c>
      <c r="B15" s="27" t="s">
        <v>49</v>
      </c>
      <c r="C15" s="27" t="s">
        <v>41</v>
      </c>
      <c r="D15" s="27" t="s">
        <v>27</v>
      </c>
      <c r="E15" s="27">
        <v>21</v>
      </c>
      <c r="F15" s="27">
        <v>12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21">
        <v>46</v>
      </c>
      <c r="N15" s="24">
        <f>12/21</f>
        <v>0.5714285714285714</v>
      </c>
    </row>
    <row r="16" spans="1:14" s="1" customFormat="1">
      <c r="A16" s="26" t="s">
        <v>42</v>
      </c>
      <c r="B16" s="27" t="s">
        <v>48</v>
      </c>
      <c r="C16" s="27" t="s">
        <v>43</v>
      </c>
      <c r="D16" s="27" t="s">
        <v>27</v>
      </c>
      <c r="E16" s="27">
        <v>26</v>
      </c>
      <c r="F16" s="27">
        <v>24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78</v>
      </c>
      <c r="N16" s="24">
        <f>20/26</f>
        <v>0.76923076923076927</v>
      </c>
    </row>
    <row r="17" spans="1:14" s="1" customFormat="1">
      <c r="A17" s="26" t="s">
        <v>42</v>
      </c>
      <c r="B17" s="27" t="s">
        <v>48</v>
      </c>
      <c r="C17" s="27" t="s">
        <v>44</v>
      </c>
      <c r="D17" s="27" t="s">
        <v>27</v>
      </c>
      <c r="E17" s="27">
        <v>18</v>
      </c>
      <c r="F17" s="27">
        <v>12</v>
      </c>
      <c r="G17" s="9"/>
      <c r="H17" s="10"/>
      <c r="I17" s="9">
        <f t="shared" si="0"/>
        <v>6</v>
      </c>
      <c r="J17" s="10"/>
      <c r="K17" s="9">
        <v>0</v>
      </c>
      <c r="L17" s="10">
        <f>K17/E16</f>
        <v>0</v>
      </c>
      <c r="M17" s="25">
        <v>56</v>
      </c>
      <c r="N17" s="24">
        <f>12/18</f>
        <v>0.66666666666666663</v>
      </c>
    </row>
    <row r="18" spans="1:14" s="1" customFormat="1" ht="25.5">
      <c r="A18" s="26" t="s">
        <v>45</v>
      </c>
      <c r="B18" s="27" t="s">
        <v>47</v>
      </c>
      <c r="C18" s="27" t="s">
        <v>46</v>
      </c>
      <c r="D18" s="27" t="s">
        <v>27</v>
      </c>
      <c r="E18" s="21">
        <v>28</v>
      </c>
      <c r="F18" s="21">
        <v>21</v>
      </c>
      <c r="G18" s="9"/>
      <c r="H18" s="22"/>
      <c r="I18" s="9">
        <f t="shared" si="0"/>
        <v>7</v>
      </c>
      <c r="J18" s="10"/>
      <c r="K18" s="9">
        <v>0</v>
      </c>
      <c r="L18" s="10">
        <f>K18/E17</f>
        <v>0</v>
      </c>
      <c r="M18" s="21">
        <v>73</v>
      </c>
      <c r="N18" s="24">
        <f>15/28</f>
        <v>0.5357142857142857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112</v>
      </c>
      <c r="F28" s="12">
        <f>SUM(F14:F27)</f>
        <v>81</v>
      </c>
      <c r="G28" s="12">
        <f>SUM(G14:G27)</f>
        <v>0</v>
      </c>
      <c r="H28" s="13">
        <f>SUM(F28:G28)/E28</f>
        <v>0.7232142857142857</v>
      </c>
      <c r="I28" s="12">
        <f t="shared" ref="I28" si="2">(E28-SUM(F28:G28))-K28</f>
        <v>31</v>
      </c>
      <c r="J28" s="13">
        <f t="shared" ref="J28" si="3">I28/E28</f>
        <v>0.2767857142857143</v>
      </c>
      <c r="K28" s="12">
        <f>SUM(K14:K27)</f>
        <v>0</v>
      </c>
      <c r="L28" s="13">
        <f t="shared" ref="L28" si="4">K28/E28</f>
        <v>0</v>
      </c>
      <c r="M28" s="12">
        <f>AVERAGE(M14:M27)</f>
        <v>61.8</v>
      </c>
      <c r="N28" s="19">
        <f>AVERAGE(N14:N27)</f>
        <v>0.63492384808174274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62.25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tr">
        <f>'1'!G37:J37</f>
        <v>ISC. DIEGO DE JESÚS VELAZQUEZ LUCHO</v>
      </c>
      <c r="H37" s="40"/>
      <c r="I37" s="40"/>
      <c r="J37" s="40"/>
    </row>
  </sheetData>
  <mergeCells count="31">
    <mergeCell ref="B1:N1"/>
    <mergeCell ref="A3:N3"/>
    <mergeCell ref="A5:N5"/>
    <mergeCell ref="A6:D6"/>
    <mergeCell ref="E6:I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abSelected="1" topLeftCell="A34" zoomScale="120" zoomScaleNormal="120" workbookViewId="0">
      <selection activeCell="F34" sqref="F34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2.2851562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>
      <c r="A6" s="55" t="s">
        <v>3</v>
      </c>
      <c r="B6" s="55"/>
      <c r="C6" s="55"/>
      <c r="D6" s="55"/>
      <c r="E6" s="57"/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8" t="s">
        <v>35</v>
      </c>
      <c r="C8" s="48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49" t="s">
        <v>9</v>
      </c>
      <c r="J8" s="49"/>
      <c r="K8" s="49"/>
      <c r="L8" s="48" t="str">
        <f>'1'!L8</f>
        <v>AGOSTO - DICIEMBRE 2024</v>
      </c>
      <c r="M8" s="48"/>
      <c r="N8" s="48"/>
    </row>
    <row r="10" spans="1:14">
      <c r="A10" s="4" t="s">
        <v>10</v>
      </c>
      <c r="B10" s="48" t="str">
        <f>'1'!B10</f>
        <v>MTI. ANGELINA MÁRQUEZ JIMÉNEZ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>
      <c r="A14" s="26" t="s">
        <v>38</v>
      </c>
      <c r="B14" s="27" t="s">
        <v>50</v>
      </c>
      <c r="C14" s="27" t="s">
        <v>39</v>
      </c>
      <c r="D14" s="27" t="s">
        <v>27</v>
      </c>
      <c r="E14" s="27">
        <v>20</v>
      </c>
      <c r="F14" s="9">
        <v>11</v>
      </c>
      <c r="G14" s="9">
        <v>3</v>
      </c>
      <c r="H14" s="10">
        <f>(F14+G14)/E14</f>
        <v>0.7</v>
      </c>
      <c r="I14" s="9">
        <f t="shared" ref="I14:I28" si="0">(E14-SUM(F14:G14))-K14</f>
        <v>6</v>
      </c>
      <c r="J14" s="10">
        <f t="shared" ref="J14:J28" si="1">I14/E14</f>
        <v>0.3</v>
      </c>
      <c r="K14" s="9">
        <v>0</v>
      </c>
      <c r="L14" s="10">
        <f t="shared" ref="L14:L28" si="2">K14/E14</f>
        <v>0</v>
      </c>
      <c r="M14" s="9">
        <v>60</v>
      </c>
      <c r="N14" s="18">
        <f>14/20</f>
        <v>0.7</v>
      </c>
    </row>
    <row r="15" spans="1:14" s="1" customFormat="1">
      <c r="A15" s="26" t="s">
        <v>40</v>
      </c>
      <c r="B15" s="27" t="s">
        <v>50</v>
      </c>
      <c r="C15" s="27" t="s">
        <v>41</v>
      </c>
      <c r="D15" s="27" t="s">
        <v>27</v>
      </c>
      <c r="E15" s="27">
        <v>21</v>
      </c>
      <c r="F15" s="9">
        <v>12</v>
      </c>
      <c r="G15" s="9">
        <v>0</v>
      </c>
      <c r="H15" s="10">
        <f t="shared" ref="H15:H18" si="3">(F15+G15)/E15</f>
        <v>0.5714285714285714</v>
      </c>
      <c r="I15" s="9">
        <f t="shared" si="0"/>
        <v>9</v>
      </c>
      <c r="J15" s="10">
        <f t="shared" si="1"/>
        <v>0.42857142857142855</v>
      </c>
      <c r="K15" s="9">
        <v>0</v>
      </c>
      <c r="L15" s="10">
        <f t="shared" si="2"/>
        <v>0</v>
      </c>
      <c r="M15" s="9">
        <v>45</v>
      </c>
      <c r="N15" s="18">
        <f>12/21</f>
        <v>0.5714285714285714</v>
      </c>
    </row>
    <row r="16" spans="1:14" s="1" customFormat="1">
      <c r="A16" s="26" t="s">
        <v>42</v>
      </c>
      <c r="B16" s="27" t="s">
        <v>50</v>
      </c>
      <c r="C16" s="27" t="s">
        <v>43</v>
      </c>
      <c r="D16" s="27" t="s">
        <v>27</v>
      </c>
      <c r="E16" s="27">
        <v>26</v>
      </c>
      <c r="F16" s="9">
        <v>18</v>
      </c>
      <c r="G16" s="9">
        <v>6</v>
      </c>
      <c r="H16" s="10">
        <f t="shared" si="3"/>
        <v>0.92307692307692313</v>
      </c>
      <c r="I16" s="9">
        <f t="shared" si="0"/>
        <v>2</v>
      </c>
      <c r="J16" s="10">
        <f t="shared" si="1"/>
        <v>7.6923076923076927E-2</v>
      </c>
      <c r="K16" s="9">
        <v>0</v>
      </c>
      <c r="L16" s="10">
        <f t="shared" si="2"/>
        <v>0</v>
      </c>
      <c r="M16" s="9">
        <v>75</v>
      </c>
      <c r="N16" s="18">
        <f>20/26</f>
        <v>0.76923076923076927</v>
      </c>
    </row>
    <row r="17" spans="1:14" s="1" customFormat="1">
      <c r="A17" s="26" t="s">
        <v>42</v>
      </c>
      <c r="B17" s="27" t="s">
        <v>50</v>
      </c>
      <c r="C17" s="27" t="s">
        <v>44</v>
      </c>
      <c r="D17" s="27" t="s">
        <v>27</v>
      </c>
      <c r="E17" s="27">
        <v>18</v>
      </c>
      <c r="F17" s="9">
        <v>9</v>
      </c>
      <c r="G17" s="9">
        <v>6</v>
      </c>
      <c r="H17" s="10">
        <f t="shared" si="3"/>
        <v>0.83333333333333337</v>
      </c>
      <c r="I17" s="9">
        <f t="shared" si="0"/>
        <v>3</v>
      </c>
      <c r="J17" s="10">
        <f t="shared" si="1"/>
        <v>0.16666666666666666</v>
      </c>
      <c r="K17" s="9">
        <v>0</v>
      </c>
      <c r="L17" s="10">
        <f t="shared" si="2"/>
        <v>0</v>
      </c>
      <c r="M17" s="9">
        <v>69</v>
      </c>
      <c r="N17" s="18">
        <f>15/18</f>
        <v>0.83333333333333337</v>
      </c>
    </row>
    <row r="18" spans="1:14" s="1" customFormat="1" ht="25.5">
      <c r="A18" s="26" t="s">
        <v>45</v>
      </c>
      <c r="B18" s="27" t="s">
        <v>50</v>
      </c>
      <c r="C18" s="27" t="s">
        <v>46</v>
      </c>
      <c r="D18" s="27" t="s">
        <v>27</v>
      </c>
      <c r="E18" s="21">
        <v>28</v>
      </c>
      <c r="F18" s="9">
        <v>7</v>
      </c>
      <c r="G18" s="9">
        <v>19</v>
      </c>
      <c r="H18" s="10">
        <f t="shared" si="3"/>
        <v>0.9285714285714286</v>
      </c>
      <c r="I18" s="9">
        <f t="shared" si="0"/>
        <v>2</v>
      </c>
      <c r="J18" s="10">
        <f t="shared" si="1"/>
        <v>7.1428571428571425E-2</v>
      </c>
      <c r="K18" s="9">
        <v>0</v>
      </c>
      <c r="L18" s="10">
        <f t="shared" si="2"/>
        <v>0</v>
      </c>
      <c r="M18" s="9">
        <v>77</v>
      </c>
      <c r="N18" s="18">
        <f>20/28</f>
        <v>0.7142857142857143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113</v>
      </c>
      <c r="F28" s="12">
        <f>SUM(F14:F27)</f>
        <v>57</v>
      </c>
      <c r="G28" s="12">
        <f>SUM(G14:G27)</f>
        <v>34</v>
      </c>
      <c r="H28" s="13">
        <f>SUM(F28:G28)/E28</f>
        <v>0.80530973451327437</v>
      </c>
      <c r="I28" s="12">
        <f t="shared" si="0"/>
        <v>22</v>
      </c>
      <c r="J28" s="13">
        <f t="shared" si="1"/>
        <v>0.19469026548672566</v>
      </c>
      <c r="K28" s="12">
        <f>SUM(K14:K27)</f>
        <v>0</v>
      </c>
      <c r="L28" s="13">
        <f t="shared" si="2"/>
        <v>0</v>
      </c>
      <c r="M28" s="12">
        <f>AVERAGE(M14:M27)</f>
        <v>65.2</v>
      </c>
      <c r="N28" s="19">
        <f>AVERAGE(N14:N27)</f>
        <v>0.71765567765567773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62.25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tr">
        <f>'1'!G37:J37</f>
        <v>ISC. DIEGO DE JESÚS VELAZQUEZ LUCHO</v>
      </c>
      <c r="H37" s="40"/>
      <c r="I37" s="40"/>
      <c r="J37" s="40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2024-11-21T20:06:52Z</cp:lastPrinted>
  <dcterms:created xsi:type="dcterms:W3CDTF">2021-11-22T14:45:00Z</dcterms:created>
  <dcterms:modified xsi:type="dcterms:W3CDTF">2024-12-18T23:59:31Z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