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15DF12E2-69C7-46E9-B12B-F248F47C60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2" l="1"/>
  <c r="A19" i="22"/>
  <c r="A19" i="23" s="1"/>
  <c r="I19" i="10"/>
  <c r="L15" i="25"/>
  <c r="L16" i="25"/>
  <c r="L17" i="25"/>
  <c r="L18" i="25"/>
  <c r="I15" i="25"/>
  <c r="I16" i="25"/>
  <c r="I17" i="25"/>
  <c r="I18" i="25"/>
  <c r="J15" i="25"/>
  <c r="J14" i="25"/>
  <c r="H16" i="25"/>
  <c r="J16" i="25" s="1"/>
  <c r="H17" i="25"/>
  <c r="J17" i="25" s="1"/>
  <c r="H18" i="25"/>
  <c r="J18" i="25" s="1"/>
  <c r="H14" i="25"/>
  <c r="H15" i="25"/>
  <c r="A15" i="25"/>
  <c r="A16" i="25"/>
  <c r="A17" i="25"/>
  <c r="A18" i="25"/>
  <c r="A14" i="25"/>
  <c r="I16" i="24"/>
  <c r="L16" i="24"/>
  <c r="I17" i="24"/>
  <c r="L17" i="24"/>
  <c r="I18" i="24"/>
  <c r="L18" i="24"/>
  <c r="I19" i="24"/>
  <c r="L19" i="24"/>
  <c r="I20" i="24"/>
  <c r="L20" i="24"/>
  <c r="E15" i="24"/>
  <c r="I15" i="24" s="1"/>
  <c r="E14" i="24"/>
  <c r="L14" i="24" s="1"/>
  <c r="A17" i="22"/>
  <c r="A18" i="23" s="1"/>
  <c r="I17" i="22"/>
  <c r="L17" i="22"/>
  <c r="A15" i="24"/>
  <c r="A16" i="24"/>
  <c r="A19" i="24"/>
  <c r="A20" i="24"/>
  <c r="A14" i="24"/>
  <c r="I15" i="23"/>
  <c r="L15" i="23"/>
  <c r="E16" i="23"/>
  <c r="L16" i="23" s="1"/>
  <c r="E17" i="23"/>
  <c r="I17" i="23" s="1"/>
  <c r="E18" i="23"/>
  <c r="I18" i="23" s="1"/>
  <c r="E19" i="23"/>
  <c r="I19" i="23" s="1"/>
  <c r="E14" i="23"/>
  <c r="I18" i="22"/>
  <c r="I14" i="22"/>
  <c r="L14" i="22"/>
  <c r="A15" i="22"/>
  <c r="A16" i="23" s="1"/>
  <c r="I15" i="22"/>
  <c r="L15" i="22"/>
  <c r="A16" i="22"/>
  <c r="A17" i="23" s="1"/>
  <c r="I16" i="22"/>
  <c r="L16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19" i="23" l="1"/>
  <c r="L18" i="23"/>
  <c r="L17" i="23"/>
  <c r="I16" i="23"/>
  <c r="L15" i="24"/>
  <c r="I14" i="24"/>
  <c r="L15" i="10"/>
  <c r="N28" i="25"/>
  <c r="A14" i="22"/>
  <c r="A14" i="23" s="1"/>
  <c r="I14" i="25" l="1"/>
  <c r="L14" i="25"/>
  <c r="L14" i="23"/>
  <c r="I14" i="23"/>
  <c r="N28" i="22"/>
  <c r="M28" i="22"/>
  <c r="C18" i="25"/>
  <c r="C17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<sst xmlns="http://schemas.openxmlformats.org/spreadsheetml/2006/main" count="273" uniqueCount="61">
  <si>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</si>
  <si>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</si>
  <si>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</si>
  <si>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</si>
  <si>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</si>
  <si>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</si>
  <si>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</si>
  <si>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</si>
  <si>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</si>
  <si>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</si>
  <si>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</si>
  <si>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</si>
  <si>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</si>
  <si>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</si>
  <si>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</si>
  <si>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</si>
  <si>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</si>
  <si>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</si>
  <si>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</si>
  <si>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</si>
  <si>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</si>
  <si>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</si>
  <si>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</si>
  <si>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</si>
  <si>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</si>
  <si>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</si>
  <si>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</si>
  <si>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</si>
  <si>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</si>
  <si>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</si>
  <si>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</si>
  <si>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</si>
  <si>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</si>
  <si>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</si>
  <si>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</si>
  <si>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</si>
  <si>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</si>
  <si>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</si>
  <si>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</si>
  <si>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INVESTIGACION DE OPERACIONES I</t>
  </si>
  <si>
    <t>HIGIENE Y SEGURIDAD INDUSTRIAL</t>
  </si>
  <si>
    <t>401A</t>
  </si>
  <si>
    <t>401B</t>
  </si>
  <si>
    <t>601A</t>
  </si>
  <si>
    <t>601B</t>
  </si>
  <si>
    <t>620a</t>
  </si>
  <si>
    <t>621a</t>
  </si>
  <si>
    <t>622a</t>
  </si>
  <si>
    <t>ING. FLOR ILIANA CHONTAL PELAYO</t>
  </si>
  <si>
    <t>SE</t>
  </si>
  <si>
    <t>IV</t>
  </si>
  <si>
    <t>FUNDAMENTOS DE INVESTIGACION</t>
  </si>
  <si>
    <t>ADMINISTRACION DE OPERACIONES I</t>
  </si>
  <si>
    <t>GESTION DE LOS SISTEMAS DE CALIDAD</t>
  </si>
  <si>
    <t xml:space="preserve">RELACIONES INDUSTRIALES </t>
  </si>
  <si>
    <t>101A</t>
  </si>
  <si>
    <t>501A</t>
  </si>
  <si>
    <t>501B</t>
  </si>
  <si>
    <t>701A</t>
  </si>
  <si>
    <t>701B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</si>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</sst>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91" zoomScaleNormal="85" zoomScaleSheetLayoutView="100" workbookViewId="0">
      <selection activeCell="O26" sqref="O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2" t="s">
        <v>4</v>
      </c>
      <c r="C8" s="42"/>
      <c r="D8" s="14" t="s">
        <v>5</v>
      </c>
      <c r="E8" s="5">
        <v>6</v>
      </c>
      <c r="G8" s="4" t="s">
        <v>6</v>
      </c>
      <c r="H8" s="5">
        <v>4</v>
      </c>
      <c r="I8" s="48" t="s">
        <v>7</v>
      </c>
      <c r="J8" s="48"/>
      <c r="K8" s="48"/>
      <c r="L8" s="42" t="s">
        <v>60</v>
      </c>
      <c r="M8" s="42"/>
      <c r="N8" s="42"/>
    </row>
    <row r="10" spans="1:14" ht="13" x14ac:dyDescent="0.3">
      <c r="A10" s="4" t="s">
        <v>8</v>
      </c>
      <c r="B10" s="42" t="s">
        <v>31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8" t="s">
        <v>51</v>
      </c>
      <c r="B14" s="9" t="s">
        <v>21</v>
      </c>
      <c r="C14" s="9" t="s">
        <v>55</v>
      </c>
      <c r="D14" s="9" t="s">
        <v>32</v>
      </c>
      <c r="E14" s="9">
        <v>45</v>
      </c>
      <c r="F14" s="9">
        <v>21</v>
      </c>
      <c r="G14" s="9"/>
      <c r="H14" s="10"/>
      <c r="I14" s="9">
        <f t="shared" ref="I14:I17" si="0">(E14-SUM(F14:G14))-K14</f>
        <v>24</v>
      </c>
      <c r="J14" s="10"/>
      <c r="K14" s="9">
        <v>0</v>
      </c>
      <c r="L14" s="10">
        <f t="shared" ref="L14:L15" si="1">K14/E14</f>
        <v>0</v>
      </c>
      <c r="M14" s="26">
        <v>37.47</v>
      </c>
      <c r="N14" s="15">
        <v>0.47</v>
      </c>
    </row>
    <row r="15" spans="1:14" s="11" customFormat="1" ht="14.5" x14ac:dyDescent="0.35">
      <c r="A15" s="11" t="s">
        <v>52</v>
      </c>
      <c r="B15" s="9" t="s">
        <v>49</v>
      </c>
      <c r="C15" s="28" t="s">
        <v>56</v>
      </c>
      <c r="D15" s="27" t="s">
        <v>32</v>
      </c>
      <c r="E15" s="9">
        <v>18</v>
      </c>
      <c r="F15" s="9">
        <v>0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26">
        <v>0</v>
      </c>
      <c r="N15" s="15">
        <v>0</v>
      </c>
    </row>
    <row r="16" spans="1:14" s="11" customFormat="1" ht="14.5" x14ac:dyDescent="0.35">
      <c r="A16" s="11" t="s">
        <v>52</v>
      </c>
      <c r="B16" s="9" t="s">
        <v>49</v>
      </c>
      <c r="C16" s="9" t="s">
        <v>57</v>
      </c>
      <c r="D16" s="9" t="s">
        <v>32</v>
      </c>
      <c r="E16" s="9">
        <v>22</v>
      </c>
      <c r="F16" s="9">
        <v>0</v>
      </c>
      <c r="G16" s="9"/>
      <c r="H16" s="10"/>
      <c r="I16" s="9">
        <f t="shared" si="0"/>
        <v>22</v>
      </c>
      <c r="J16" s="10"/>
      <c r="K16" s="9">
        <v>0</v>
      </c>
      <c r="L16" s="10">
        <f t="shared" ref="L16:L17" si="2">K16/E16</f>
        <v>0</v>
      </c>
      <c r="M16" s="26">
        <v>0</v>
      </c>
      <c r="N16" s="15">
        <v>0</v>
      </c>
    </row>
    <row r="17" spans="1:14" s="11" customFormat="1" ht="14.5" x14ac:dyDescent="0.35">
      <c r="A17" s="8" t="s">
        <v>54</v>
      </c>
      <c r="B17" s="9" t="s">
        <v>21</v>
      </c>
      <c r="C17" s="9" t="s">
        <v>58</v>
      </c>
      <c r="D17" s="9" t="s">
        <v>32</v>
      </c>
      <c r="E17" s="9">
        <v>7</v>
      </c>
      <c r="F17" s="9">
        <v>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2"/>
        <v>0</v>
      </c>
      <c r="M17" s="26">
        <v>51.1</v>
      </c>
      <c r="N17" s="15">
        <v>0.56999999999999995</v>
      </c>
    </row>
    <row r="18" spans="1:14" s="11" customFormat="1" ht="14.5" x14ac:dyDescent="0.35">
      <c r="A18" s="8" t="s">
        <v>54</v>
      </c>
      <c r="B18" s="9" t="s">
        <v>21</v>
      </c>
      <c r="C18" s="9" t="s">
        <v>59</v>
      </c>
      <c r="D18" s="9" t="s">
        <v>32</v>
      </c>
      <c r="E18" s="9">
        <v>22</v>
      </c>
      <c r="F18" s="9">
        <v>18</v>
      </c>
      <c r="G18" s="9"/>
      <c r="H18" s="10"/>
      <c r="I18" s="9">
        <f>(E18-SUM(F18:G18))-K18</f>
        <v>4</v>
      </c>
      <c r="J18" s="10"/>
      <c r="K18" s="9">
        <v>0</v>
      </c>
      <c r="L18" s="10">
        <f t="shared" ref="L18" si="3">K18/E18</f>
        <v>0</v>
      </c>
      <c r="M18" s="26">
        <v>70.06</v>
      </c>
      <c r="N18" s="15">
        <v>0.81</v>
      </c>
    </row>
    <row r="19" spans="1:14" s="11" customFormat="1" ht="14.5" x14ac:dyDescent="0.35">
      <c r="A19" s="8" t="s">
        <v>53</v>
      </c>
      <c r="B19" s="9" t="s">
        <v>49</v>
      </c>
      <c r="C19" s="9" t="s">
        <v>58</v>
      </c>
      <c r="D19" s="9" t="s">
        <v>32</v>
      </c>
      <c r="E19" s="9">
        <v>6</v>
      </c>
      <c r="F19" s="9">
        <v>0</v>
      </c>
      <c r="G19" s="9"/>
      <c r="H19" s="10"/>
      <c r="I19" s="9">
        <f>(E19-SUM(F19:G19))-K19</f>
        <v>6</v>
      </c>
      <c r="J19" s="10"/>
      <c r="K19" s="9">
        <v>0</v>
      </c>
      <c r="L19" s="10">
        <v>0</v>
      </c>
      <c r="M19" s="26">
        <v>0</v>
      </c>
      <c r="N19" s="15">
        <v>0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43</v>
      </c>
      <c r="G28" s="17"/>
      <c r="H28" s="18"/>
      <c r="I28" s="17">
        <f t="shared" ref="I28" si="4">(E28-SUM(F28:G28))-K28</f>
        <v>77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26.438333333333333</v>
      </c>
      <c r="N28" s="19">
        <f>AVERAGE(N14:N27)</f>
        <v>0.30833333333333335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48</v>
      </c>
      <c r="H37" s="36"/>
      <c r="I37" s="36"/>
      <c r="J37" s="3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2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AGOSTO-DICIEMBRE 2024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25" t="str">
        <f>'1'!A14</f>
        <v>FUNDAMENTOS DE INVESTIGACION</v>
      </c>
      <c r="B14" s="22" t="s">
        <v>49</v>
      </c>
      <c r="C14" s="22" t="s">
        <v>41</v>
      </c>
      <c r="D14" s="22" t="s">
        <v>32</v>
      </c>
      <c r="E14" s="22">
        <v>24</v>
      </c>
      <c r="F14" s="22"/>
      <c r="G14" s="22"/>
      <c r="H14" s="23"/>
      <c r="I14" s="22">
        <f t="shared" ref="I14" si="0">(E14-SUM(F14:G14))-K14</f>
        <v>24</v>
      </c>
      <c r="J14" s="23"/>
      <c r="K14" s="22">
        <v>0</v>
      </c>
      <c r="L14" s="23">
        <f t="shared" ref="L14" si="1">K14/E14</f>
        <v>0</v>
      </c>
      <c r="M14" s="29"/>
      <c r="N14" s="24"/>
    </row>
    <row r="15" spans="1:14" s="11" customFormat="1" ht="14.5" x14ac:dyDescent="0.35">
      <c r="A15" s="25" t="str">
        <f>'1'!A15</f>
        <v>ADMINISTRACION DE OPERACIONES I</v>
      </c>
      <c r="B15" s="22" t="s">
        <v>35</v>
      </c>
      <c r="C15" s="22" t="s">
        <v>41</v>
      </c>
      <c r="D15" s="22" t="s">
        <v>32</v>
      </c>
      <c r="E15" s="22">
        <v>30</v>
      </c>
      <c r="F15" s="22">
        <v>17</v>
      </c>
      <c r="G15" s="22"/>
      <c r="H15" s="23"/>
      <c r="I15" s="22">
        <f t="shared" ref="I15:I23" si="2">(E15-SUM(F15:G15))-K15</f>
        <v>13</v>
      </c>
      <c r="J15" s="23"/>
      <c r="K15" s="22">
        <v>0</v>
      </c>
      <c r="L15" s="23">
        <f t="shared" ref="L15:L23" si="3">K15/E15</f>
        <v>0</v>
      </c>
      <c r="M15" s="29">
        <v>44.17</v>
      </c>
      <c r="N15" s="24">
        <v>0.56999999999999995</v>
      </c>
    </row>
    <row r="16" spans="1:14" s="11" customFormat="1" ht="14.5" x14ac:dyDescent="0.35">
      <c r="A16" s="25" t="str">
        <f>'1'!A16</f>
        <v>ADMINISTRACION DE OPERACIONES I</v>
      </c>
      <c r="B16" s="22" t="s">
        <v>35</v>
      </c>
      <c r="C16" s="22" t="s">
        <v>42</v>
      </c>
      <c r="D16" s="22" t="s">
        <v>32</v>
      </c>
      <c r="E16" s="22">
        <v>18</v>
      </c>
      <c r="F16" s="22">
        <v>14</v>
      </c>
      <c r="G16" s="22"/>
      <c r="H16" s="23"/>
      <c r="I16" s="22">
        <f t="shared" si="2"/>
        <v>4</v>
      </c>
      <c r="J16" s="23"/>
      <c r="K16" s="22">
        <v>0</v>
      </c>
      <c r="L16" s="23">
        <f t="shared" si="3"/>
        <v>0</v>
      </c>
      <c r="M16" s="29">
        <v>67.08</v>
      </c>
      <c r="N16" s="24">
        <v>0.74</v>
      </c>
    </row>
    <row r="17" spans="1:14" s="11" customFormat="1" ht="14.5" x14ac:dyDescent="0.35">
      <c r="A17" s="25" t="str">
        <f>'1'!A17</f>
        <v xml:space="preserve">RELACIONES INDUSTRIALES </v>
      </c>
      <c r="B17" s="22" t="s">
        <v>21</v>
      </c>
      <c r="C17" s="22" t="s">
        <v>43</v>
      </c>
      <c r="D17" s="22" t="s">
        <v>32</v>
      </c>
      <c r="E17" s="22">
        <v>15</v>
      </c>
      <c r="F17" s="22">
        <v>10</v>
      </c>
      <c r="G17" s="22"/>
      <c r="H17" s="23"/>
      <c r="I17" s="22">
        <f t="shared" si="2"/>
        <v>5</v>
      </c>
      <c r="J17" s="23"/>
      <c r="K17" s="22">
        <v>0</v>
      </c>
      <c r="L17" s="23">
        <f t="shared" si="3"/>
        <v>0</v>
      </c>
      <c r="M17" s="29">
        <v>56.8</v>
      </c>
      <c r="N17" s="24">
        <v>0.67</v>
      </c>
    </row>
    <row r="18" spans="1:14" s="11" customFormat="1" ht="14.5" x14ac:dyDescent="0.35">
      <c r="A18" s="25" t="str">
        <f>'1'!A18</f>
        <v xml:space="preserve">RELACIONES INDUSTRIALES </v>
      </c>
      <c r="B18" s="22" t="s">
        <v>35</v>
      </c>
      <c r="C18" s="22" t="s">
        <v>43</v>
      </c>
      <c r="D18" s="22" t="s">
        <v>32</v>
      </c>
      <c r="E18" s="22">
        <v>15</v>
      </c>
      <c r="F18" s="22">
        <v>13</v>
      </c>
      <c r="G18" s="22"/>
      <c r="H18" s="23"/>
      <c r="I18" s="22">
        <f>(E18-SUM(F18:G18))-K18</f>
        <v>2</v>
      </c>
      <c r="J18" s="23"/>
      <c r="K18" s="22">
        <v>0</v>
      </c>
      <c r="L18" s="23">
        <f t="shared" si="3"/>
        <v>0</v>
      </c>
      <c r="M18" s="29">
        <v>76</v>
      </c>
      <c r="N18" s="24">
        <v>0.87</v>
      </c>
    </row>
    <row r="19" spans="1:14" s="11" customFormat="1" ht="14.5" x14ac:dyDescent="0.35">
      <c r="A19" s="25" t="str">
        <f>'1'!A19</f>
        <v>GESTION DE LOS SISTEMAS DE CALIDAD</v>
      </c>
      <c r="B19" s="22" t="s">
        <v>21</v>
      </c>
      <c r="C19" s="22" t="s">
        <v>44</v>
      </c>
      <c r="D19" s="22" t="s">
        <v>32</v>
      </c>
      <c r="E19" s="22">
        <v>13</v>
      </c>
      <c r="F19" s="22">
        <v>3</v>
      </c>
      <c r="G19" s="22"/>
      <c r="H19" s="23"/>
      <c r="I19" s="22">
        <f t="shared" si="2"/>
        <v>10</v>
      </c>
      <c r="J19" s="23"/>
      <c r="K19" s="22">
        <v>0</v>
      </c>
      <c r="L19" s="23">
        <f t="shared" si="3"/>
        <v>0</v>
      </c>
      <c r="M19" s="29">
        <v>20.58</v>
      </c>
      <c r="N19" s="24">
        <v>0.23</v>
      </c>
    </row>
    <row r="20" spans="1:14" s="11" customFormat="1" ht="14.5" x14ac:dyDescent="0.35">
      <c r="A20" s="30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6"/>
      <c r="N20" s="15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45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46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47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193</v>
      </c>
      <c r="F28" s="17">
        <f>SUM(F14:F27)</f>
        <v>99</v>
      </c>
      <c r="G28" s="17"/>
      <c r="H28" s="18"/>
      <c r="I28" s="17">
        <f t="shared" ref="I28" si="4">(E28-SUM(F28:G28))-K28</f>
        <v>70</v>
      </c>
      <c r="J28" s="18"/>
      <c r="K28" s="17">
        <f>SUM(K14:K27)</f>
        <v>24</v>
      </c>
      <c r="L28" s="18">
        <f t="shared" ref="L28" si="5">K28/E28</f>
        <v>0.12435233160621761</v>
      </c>
      <c r="M28" s="17">
        <f>AVERAGE(M14:M27)</f>
        <v>52.578749999999999</v>
      </c>
      <c r="N28" s="19">
        <f>AVERAGE(N14:N27)</f>
        <v>3.5837500000000002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48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3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AGOSTO-DICIEMBRE 2024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25" t="str">
        <f>'2'!A14</f>
        <v>FUNDAMENTOS DE INVESTIGACION</v>
      </c>
      <c r="B14" s="22" t="s">
        <v>35</v>
      </c>
      <c r="C14" s="22" t="s">
        <v>41</v>
      </c>
      <c r="D14" s="22" t="s">
        <v>32</v>
      </c>
      <c r="E14" s="22">
        <f>'1'!E14</f>
        <v>45</v>
      </c>
      <c r="F14" s="22">
        <v>14</v>
      </c>
      <c r="G14" s="22"/>
      <c r="H14" s="23"/>
      <c r="I14" s="22">
        <f t="shared" ref="I14:I19" si="0">(E14-SUM(F14:G14))-K14</f>
        <v>31</v>
      </c>
      <c r="J14" s="23"/>
      <c r="K14" s="22">
        <v>0</v>
      </c>
      <c r="L14" s="23">
        <f t="shared" ref="L14" si="1">K14/E14</f>
        <v>0</v>
      </c>
      <c r="M14" s="29">
        <v>46.62</v>
      </c>
      <c r="N14" s="24">
        <v>0.57999999999999996</v>
      </c>
    </row>
    <row r="15" spans="1:14" s="11" customFormat="1" ht="14.5" x14ac:dyDescent="0.35">
      <c r="A15" s="25" t="s">
        <v>39</v>
      </c>
      <c r="B15" s="22" t="s">
        <v>36</v>
      </c>
      <c r="C15" s="22" t="s">
        <v>41</v>
      </c>
      <c r="D15" s="22" t="s">
        <v>32</v>
      </c>
      <c r="E15" s="22">
        <v>24</v>
      </c>
      <c r="F15" s="22">
        <v>11</v>
      </c>
      <c r="G15" s="22"/>
      <c r="H15" s="23"/>
      <c r="I15" s="22">
        <f t="shared" si="0"/>
        <v>13</v>
      </c>
      <c r="J15" s="23"/>
      <c r="K15" s="22">
        <v>0</v>
      </c>
      <c r="L15" s="23">
        <f t="shared" ref="L15" si="2">K15/E15</f>
        <v>0</v>
      </c>
      <c r="M15" s="29">
        <v>41.5</v>
      </c>
      <c r="N15" s="24">
        <v>0.46</v>
      </c>
    </row>
    <row r="16" spans="1:14" s="11" customFormat="1" ht="14.5" x14ac:dyDescent="0.35">
      <c r="A16" s="25" t="str">
        <f>'2'!A15</f>
        <v>ADMINISTRACION DE OPERACIONES I</v>
      </c>
      <c r="B16" s="22" t="s">
        <v>36</v>
      </c>
      <c r="C16" s="22" t="s">
        <v>41</v>
      </c>
      <c r="D16" s="22" t="s">
        <v>32</v>
      </c>
      <c r="E16" s="22">
        <f>'1'!E15</f>
        <v>18</v>
      </c>
      <c r="F16" s="22">
        <v>15</v>
      </c>
      <c r="G16" s="22"/>
      <c r="H16" s="23"/>
      <c r="I16" s="22">
        <f t="shared" si="0"/>
        <v>3</v>
      </c>
      <c r="J16" s="23"/>
      <c r="K16" s="22">
        <v>0</v>
      </c>
      <c r="L16" s="23">
        <f>K16/E16</f>
        <v>0</v>
      </c>
      <c r="M16" s="29">
        <v>40</v>
      </c>
      <c r="N16" s="24">
        <v>0.5</v>
      </c>
    </row>
    <row r="17" spans="1:14" s="11" customFormat="1" ht="14.5" x14ac:dyDescent="0.35">
      <c r="A17" s="25" t="str">
        <f>'2'!A16</f>
        <v>ADMINISTRACION DE OPERACIONES I</v>
      </c>
      <c r="B17" s="22" t="s">
        <v>36</v>
      </c>
      <c r="C17" s="22" t="s">
        <v>42</v>
      </c>
      <c r="D17" s="22" t="s">
        <v>32</v>
      </c>
      <c r="E17" s="22">
        <f>'1'!E16</f>
        <v>22</v>
      </c>
      <c r="F17" s="22">
        <v>8</v>
      </c>
      <c r="G17" s="22"/>
      <c r="H17" s="23"/>
      <c r="I17" s="22">
        <f t="shared" si="0"/>
        <v>14</v>
      </c>
      <c r="J17" s="23"/>
      <c r="K17" s="22">
        <v>0</v>
      </c>
      <c r="L17" s="23">
        <f t="shared" ref="L17:L19" si="3">K17/E17</f>
        <v>0</v>
      </c>
      <c r="M17" s="29">
        <v>34.25</v>
      </c>
      <c r="N17" s="24">
        <v>0.44</v>
      </c>
    </row>
    <row r="18" spans="1:14" s="11" customFormat="1" ht="14.5" x14ac:dyDescent="0.35">
      <c r="A18" s="25" t="str">
        <f>'2'!A17</f>
        <v xml:space="preserve">RELACIONES INDUSTRIALES </v>
      </c>
      <c r="B18" s="22" t="s">
        <v>36</v>
      </c>
      <c r="C18" s="22" t="s">
        <v>43</v>
      </c>
      <c r="D18" s="22" t="s">
        <v>32</v>
      </c>
      <c r="E18" s="22">
        <f>'1'!E17</f>
        <v>7</v>
      </c>
      <c r="F18" s="22">
        <v>8</v>
      </c>
      <c r="G18" s="22"/>
      <c r="H18" s="23"/>
      <c r="I18" s="22">
        <f t="shared" si="0"/>
        <v>-1</v>
      </c>
      <c r="J18" s="23"/>
      <c r="K18" s="22">
        <v>0</v>
      </c>
      <c r="L18" s="23">
        <f t="shared" si="3"/>
        <v>0</v>
      </c>
      <c r="M18" s="29">
        <v>44.33</v>
      </c>
      <c r="N18" s="24">
        <v>0.53</v>
      </c>
    </row>
    <row r="19" spans="1:14" s="11" customFormat="1" ht="14.5" x14ac:dyDescent="0.35">
      <c r="A19" s="25" t="str">
        <f>'2'!A19</f>
        <v>GESTION DE LOS SISTEMAS DE CALIDAD</v>
      </c>
      <c r="B19" s="22" t="s">
        <v>35</v>
      </c>
      <c r="C19" s="22" t="s">
        <v>44</v>
      </c>
      <c r="D19" s="22" t="s">
        <v>32</v>
      </c>
      <c r="E19" s="22">
        <f>'1'!E18</f>
        <v>22</v>
      </c>
      <c r="F19" s="22">
        <v>6</v>
      </c>
      <c r="G19" s="22"/>
      <c r="H19" s="23"/>
      <c r="I19" s="22">
        <f t="shared" si="0"/>
        <v>16</v>
      </c>
      <c r="J19" s="23"/>
      <c r="K19" s="22">
        <v>0</v>
      </c>
      <c r="L19" s="23">
        <f t="shared" si="3"/>
        <v>0</v>
      </c>
      <c r="M19" s="29">
        <v>38.85</v>
      </c>
      <c r="N19" s="24">
        <v>0.43</v>
      </c>
    </row>
    <row r="20" spans="1:14" s="11" customFormat="1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30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62</v>
      </c>
      <c r="G28" s="17">
        <f>SUM(G14:G27)</f>
        <v>0</v>
      </c>
      <c r="H28" s="18">
        <f>SUM(F28:G28)/E28</f>
        <v>0.44927536231884058</v>
      </c>
      <c r="I28" s="17">
        <f t="shared" ref="I28" si="4">(E28-SUM(F28:G28))-K28</f>
        <v>76</v>
      </c>
      <c r="J28" s="18">
        <f t="shared" ref="J28" si="5">I28/E28</f>
        <v>0.55072463768115942</v>
      </c>
      <c r="K28" s="17">
        <f>SUM(K14:K27)</f>
        <v>0</v>
      </c>
      <c r="L28" s="18">
        <f t="shared" ref="L28" si="6">K28/E28</f>
        <v>0</v>
      </c>
      <c r="M28" s="17">
        <f>AVERAGE(M16:M27)</f>
        <v>39.357500000000002</v>
      </c>
      <c r="N28" s="19">
        <f>AVERAGE(N16:N27)</f>
        <v>0.47499999999999998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48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20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>
        <v>4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AGOSTO-DICIEMBRE 2024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31" t="str">
        <f>'1'!A14</f>
        <v>FUNDAMENTOS DE INVESTIGACION</v>
      </c>
      <c r="B14" s="31" t="s">
        <v>49</v>
      </c>
      <c r="C14" s="31" t="s">
        <v>41</v>
      </c>
      <c r="D14" s="31" t="s">
        <v>32</v>
      </c>
      <c r="E14" s="22">
        <f>'1'!E14</f>
        <v>45</v>
      </c>
      <c r="F14" s="22"/>
      <c r="G14" s="22"/>
      <c r="H14" s="23"/>
      <c r="I14" s="22">
        <f t="shared" ref="I14" si="0">(E14-SUM(F14:G14))-K14</f>
        <v>45</v>
      </c>
      <c r="J14" s="23"/>
      <c r="K14" s="22">
        <v>0</v>
      </c>
      <c r="L14" s="23">
        <f t="shared" ref="L14" si="1">K14/E14</f>
        <v>0</v>
      </c>
      <c r="M14" s="29"/>
      <c r="N14" s="24"/>
    </row>
    <row r="15" spans="1:14" s="11" customFormat="1" ht="14.5" x14ac:dyDescent="0.35">
      <c r="A15" s="31" t="str">
        <f>'1'!A15</f>
        <v>ADMINISTRACION DE OPERACIONES I</v>
      </c>
      <c r="B15" s="32" t="s">
        <v>50</v>
      </c>
      <c r="C15" s="31" t="s">
        <v>41</v>
      </c>
      <c r="D15" s="31" t="s">
        <v>32</v>
      </c>
      <c r="E15" s="22">
        <f>'1'!E15</f>
        <v>18</v>
      </c>
      <c r="F15" s="22">
        <v>11</v>
      </c>
      <c r="G15" s="22"/>
      <c r="H15" s="23"/>
      <c r="I15" s="22">
        <f t="shared" ref="I15:I20" si="2">(E15-SUM(F15:G15))-K15</f>
        <v>7</v>
      </c>
      <c r="J15" s="23"/>
      <c r="K15" s="22">
        <v>0</v>
      </c>
      <c r="L15" s="23">
        <f t="shared" ref="L15:L20" si="3">K15/E15</f>
        <v>0</v>
      </c>
      <c r="M15" s="29">
        <v>39.67</v>
      </c>
      <c r="N15" s="24">
        <v>0.5</v>
      </c>
    </row>
    <row r="16" spans="1:14" s="11" customFormat="1" ht="14.5" x14ac:dyDescent="0.35">
      <c r="A16" s="31" t="str">
        <f>'1'!A16</f>
        <v>ADMINISTRACION DE OPERACIONES I</v>
      </c>
      <c r="B16" s="22" t="s">
        <v>38</v>
      </c>
      <c r="C16" s="22" t="s">
        <v>41</v>
      </c>
      <c r="D16" s="31" t="s">
        <v>32</v>
      </c>
      <c r="E16" s="22">
        <v>30</v>
      </c>
      <c r="F16" s="22">
        <v>15</v>
      </c>
      <c r="G16" s="22"/>
      <c r="H16" s="23"/>
      <c r="I16" s="22">
        <f t="shared" si="2"/>
        <v>15</v>
      </c>
      <c r="J16" s="23"/>
      <c r="K16" s="22">
        <v>0</v>
      </c>
      <c r="L16" s="23">
        <f t="shared" si="3"/>
        <v>0</v>
      </c>
      <c r="M16" s="29">
        <v>39.5</v>
      </c>
      <c r="N16" s="24">
        <v>0.5</v>
      </c>
    </row>
    <row r="17" spans="1:14" s="11" customFormat="1" ht="14.5" x14ac:dyDescent="0.35">
      <c r="A17" s="33" t="s">
        <v>40</v>
      </c>
      <c r="B17" s="22" t="s">
        <v>50</v>
      </c>
      <c r="C17" s="22" t="s">
        <v>42</v>
      </c>
      <c r="D17" s="31" t="s">
        <v>32</v>
      </c>
      <c r="E17" s="22">
        <v>18</v>
      </c>
      <c r="F17" s="22">
        <v>8</v>
      </c>
      <c r="G17" s="22"/>
      <c r="H17" s="23"/>
      <c r="I17" s="22">
        <f t="shared" si="2"/>
        <v>10</v>
      </c>
      <c r="J17" s="23"/>
      <c r="K17" s="22">
        <v>0</v>
      </c>
      <c r="L17" s="23">
        <f t="shared" si="3"/>
        <v>0</v>
      </c>
      <c r="M17" s="29">
        <v>49.21</v>
      </c>
      <c r="N17" s="24">
        <v>0.61</v>
      </c>
    </row>
    <row r="18" spans="1:14" s="11" customFormat="1" ht="14.5" x14ac:dyDescent="0.35">
      <c r="A18" s="33" t="s">
        <v>40</v>
      </c>
      <c r="B18" s="22" t="s">
        <v>38</v>
      </c>
      <c r="C18" s="22" t="s">
        <v>42</v>
      </c>
      <c r="D18" s="31" t="s">
        <v>32</v>
      </c>
      <c r="E18" s="22">
        <v>18</v>
      </c>
      <c r="F18" s="22">
        <v>8</v>
      </c>
      <c r="G18" s="22"/>
      <c r="H18" s="23"/>
      <c r="I18" s="22">
        <f t="shared" si="2"/>
        <v>10</v>
      </c>
      <c r="J18" s="23"/>
      <c r="K18" s="22">
        <v>0</v>
      </c>
      <c r="L18" s="23">
        <f t="shared" si="3"/>
        <v>0</v>
      </c>
      <c r="M18" s="29">
        <v>49.44</v>
      </c>
      <c r="N18" s="24">
        <v>0.61</v>
      </c>
    </row>
    <row r="19" spans="1:14" s="11" customFormat="1" ht="14.5" x14ac:dyDescent="0.35">
      <c r="A19" s="31" t="str">
        <f>'1'!A17</f>
        <v xml:space="preserve">RELACIONES INDUSTRIALES </v>
      </c>
      <c r="B19" s="22" t="s">
        <v>49</v>
      </c>
      <c r="C19" s="22" t="s">
        <v>43</v>
      </c>
      <c r="D19" s="31" t="s">
        <v>32</v>
      </c>
      <c r="E19" s="22">
        <v>15</v>
      </c>
      <c r="F19" s="22"/>
      <c r="G19" s="22"/>
      <c r="H19" s="23"/>
      <c r="I19" s="22">
        <f t="shared" si="2"/>
        <v>15</v>
      </c>
      <c r="J19" s="23"/>
      <c r="K19" s="22">
        <v>0</v>
      </c>
      <c r="L19" s="23">
        <f t="shared" si="3"/>
        <v>0</v>
      </c>
      <c r="M19" s="29"/>
      <c r="N19" s="24"/>
    </row>
    <row r="20" spans="1:14" s="11" customFormat="1" ht="14.5" x14ac:dyDescent="0.35">
      <c r="A20" s="31" t="str">
        <f>'1'!A18</f>
        <v xml:space="preserve">RELACIONES INDUSTRIALES </v>
      </c>
      <c r="B20" s="22" t="s">
        <v>36</v>
      </c>
      <c r="C20" s="22" t="s">
        <v>44</v>
      </c>
      <c r="D20" s="31" t="s">
        <v>32</v>
      </c>
      <c r="E20" s="22">
        <v>13</v>
      </c>
      <c r="F20" s="22">
        <v>6</v>
      </c>
      <c r="G20" s="22"/>
      <c r="H20" s="23"/>
      <c r="I20" s="22">
        <f t="shared" si="2"/>
        <v>7</v>
      </c>
      <c r="J20" s="23"/>
      <c r="K20" s="22">
        <v>0</v>
      </c>
      <c r="L20" s="23">
        <f t="shared" si="3"/>
        <v>0</v>
      </c>
      <c r="M20" s="29">
        <v>40.380000000000003</v>
      </c>
      <c r="N20" s="24">
        <v>0.46</v>
      </c>
    </row>
    <row r="21" spans="1:14" s="11" customFormat="1" x14ac:dyDescent="0.25">
      <c r="A21" s="2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94</v>
      </c>
      <c r="F28" s="17">
        <f>SUM(F16:F27)</f>
        <v>37</v>
      </c>
      <c r="G28" s="17">
        <f>SUM(G16:G27)</f>
        <v>0</v>
      </c>
      <c r="H28" s="18">
        <f>SUM(F28:G28)/E28</f>
        <v>0.39361702127659576</v>
      </c>
      <c r="I28" s="17">
        <f t="shared" ref="I28" si="4">(E28-SUM(F28:G28))-K28</f>
        <v>57</v>
      </c>
      <c r="J28" s="18">
        <f t="shared" ref="J28" si="5">I28/E28</f>
        <v>0.6063829787234043</v>
      </c>
      <c r="K28" s="17">
        <f>SUM(K16:K27)</f>
        <v>0</v>
      </c>
      <c r="L28" s="18">
        <f t="shared" ref="L28" si="6">K28/E28</f>
        <v>0</v>
      </c>
      <c r="M28" s="17">
        <f>AVERAGE(M16:M27)</f>
        <v>44.6325</v>
      </c>
      <c r="N28" s="19">
        <f>AVERAGE(N16:N27)</f>
        <v>0.54499999999999993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48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N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3" x14ac:dyDescent="0.3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29</v>
      </c>
      <c r="C8" s="42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AGOSTO-DICIEMBRE 2024</v>
      </c>
      <c r="M8" s="42"/>
      <c r="N8" s="42"/>
    </row>
    <row r="10" spans="1:14" ht="13" x14ac:dyDescent="0.3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ht="13" x14ac:dyDescent="0.25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4.5" x14ac:dyDescent="0.35">
      <c r="A14" s="25" t="str">
        <f>'1'!A14</f>
        <v>FUNDAMENTOS DE INVESTIGACION</v>
      </c>
      <c r="B14" s="22" t="s">
        <v>33</v>
      </c>
      <c r="C14" s="22" t="s">
        <v>41</v>
      </c>
      <c r="D14" s="22" t="s">
        <v>32</v>
      </c>
      <c r="E14" s="22">
        <v>24</v>
      </c>
      <c r="F14" s="22">
        <v>3</v>
      </c>
      <c r="G14" s="22">
        <v>11</v>
      </c>
      <c r="H14" s="23">
        <f>(F14+G14)/E14</f>
        <v>0.58333333333333337</v>
      </c>
      <c r="I14" s="22">
        <f>(E14-SUM(F14:G14))-K14</f>
        <v>10</v>
      </c>
      <c r="J14" s="23">
        <f>1-H14</f>
        <v>0.41666666666666663</v>
      </c>
      <c r="K14" s="22">
        <v>0</v>
      </c>
      <c r="L14" s="23">
        <f>K14/E14</f>
        <v>0</v>
      </c>
      <c r="M14" s="29">
        <v>49.35</v>
      </c>
      <c r="N14" s="24">
        <v>0.57999999999999996</v>
      </c>
    </row>
    <row r="15" spans="1:14" s="11" customFormat="1" ht="14.5" x14ac:dyDescent="0.35">
      <c r="A15" s="25" t="str">
        <f>'1'!A15</f>
        <v>ADMINISTRACION DE OPERACIONES I</v>
      </c>
      <c r="B15" s="22" t="s">
        <v>33</v>
      </c>
      <c r="C15" s="22" t="s">
        <v>41</v>
      </c>
      <c r="D15" s="22" t="s">
        <v>32</v>
      </c>
      <c r="E15" s="22">
        <v>30</v>
      </c>
      <c r="F15" s="22">
        <v>6</v>
      </c>
      <c r="G15" s="22">
        <v>14</v>
      </c>
      <c r="H15" s="23">
        <f>(F15+G15)/E15</f>
        <v>0.66666666666666663</v>
      </c>
      <c r="I15" s="22">
        <f t="shared" ref="I15:I18" si="0">(E15-SUM(F15:G15))-K15</f>
        <v>10</v>
      </c>
      <c r="J15" s="23">
        <f t="shared" ref="J15:J18" si="1">1-H15</f>
        <v>0.33333333333333337</v>
      </c>
      <c r="K15" s="22">
        <v>0</v>
      </c>
      <c r="L15" s="23">
        <f t="shared" ref="L15:L18" si="2">K15/E15</f>
        <v>0</v>
      </c>
      <c r="M15" s="29">
        <v>48.63</v>
      </c>
      <c r="N15" s="24">
        <v>0.67</v>
      </c>
    </row>
    <row r="16" spans="1:14" s="11" customFormat="1" x14ac:dyDescent="0.25">
      <c r="A16" s="25" t="str">
        <f>'1'!A16</f>
        <v>ADMINISTRACION DE OPERACIONES I</v>
      </c>
      <c r="B16" s="22" t="s">
        <v>33</v>
      </c>
      <c r="C16" s="22" t="s">
        <v>42</v>
      </c>
      <c r="D16" s="22" t="s">
        <v>32</v>
      </c>
      <c r="E16" s="22">
        <v>18</v>
      </c>
      <c r="F16" s="22">
        <v>6</v>
      </c>
      <c r="G16" s="22">
        <v>9</v>
      </c>
      <c r="H16" s="23">
        <f t="shared" ref="H16:H18" si="3">(F16+G16)/E16</f>
        <v>0.83333333333333337</v>
      </c>
      <c r="I16" s="22">
        <f t="shared" si="0"/>
        <v>3</v>
      </c>
      <c r="J16" s="23">
        <f t="shared" si="1"/>
        <v>0.16666666666666663</v>
      </c>
      <c r="K16" s="22">
        <v>0</v>
      </c>
      <c r="L16" s="23">
        <f t="shared" si="2"/>
        <v>0</v>
      </c>
      <c r="M16" s="22">
        <v>65.77</v>
      </c>
      <c r="N16" s="24">
        <v>0.85</v>
      </c>
    </row>
    <row r="17" spans="1:14" s="11" customFormat="1" x14ac:dyDescent="0.25">
      <c r="A17" s="25" t="str">
        <f>'1'!A17</f>
        <v xml:space="preserve">RELACIONES INDUSTRIALES </v>
      </c>
      <c r="B17" s="22" t="s">
        <v>33</v>
      </c>
      <c r="C17" s="22" t="str">
        <f>'1'!C17</f>
        <v>701A</v>
      </c>
      <c r="D17" s="22" t="s">
        <v>32</v>
      </c>
      <c r="E17" s="22">
        <v>15</v>
      </c>
      <c r="F17" s="22">
        <v>10</v>
      </c>
      <c r="G17" s="22">
        <v>5</v>
      </c>
      <c r="H17" s="23">
        <f t="shared" si="3"/>
        <v>1</v>
      </c>
      <c r="I17" s="22">
        <f t="shared" si="0"/>
        <v>0</v>
      </c>
      <c r="J17" s="23">
        <f t="shared" si="1"/>
        <v>0</v>
      </c>
      <c r="K17" s="22">
        <v>0</v>
      </c>
      <c r="L17" s="23">
        <f t="shared" si="2"/>
        <v>0</v>
      </c>
      <c r="M17" s="22">
        <v>83.2</v>
      </c>
      <c r="N17" s="24">
        <v>1</v>
      </c>
    </row>
    <row r="18" spans="1:14" s="11" customFormat="1" x14ac:dyDescent="0.25">
      <c r="A18" s="25" t="str">
        <f>'1'!A18</f>
        <v xml:space="preserve">RELACIONES INDUSTRIALES </v>
      </c>
      <c r="B18" s="22" t="s">
        <v>33</v>
      </c>
      <c r="C18" s="22" t="str">
        <f>'1'!C18</f>
        <v>701B</v>
      </c>
      <c r="D18" s="22" t="s">
        <v>32</v>
      </c>
      <c r="E18" s="22">
        <v>13</v>
      </c>
      <c r="F18" s="22">
        <v>6</v>
      </c>
      <c r="G18" s="22">
        <v>2</v>
      </c>
      <c r="H18" s="23">
        <f t="shared" si="3"/>
        <v>0.61538461538461542</v>
      </c>
      <c r="I18" s="22">
        <f t="shared" si="0"/>
        <v>5</v>
      </c>
      <c r="J18" s="23">
        <f t="shared" si="1"/>
        <v>0.38461538461538458</v>
      </c>
      <c r="K18" s="22">
        <v>0</v>
      </c>
      <c r="L18" s="23">
        <f t="shared" si="2"/>
        <v>0</v>
      </c>
      <c r="M18" s="22">
        <v>44.39</v>
      </c>
      <c r="N18" s="24">
        <v>0.62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31</v>
      </c>
      <c r="G28" s="17">
        <f>SUM(G14:G27)</f>
        <v>41</v>
      </c>
      <c r="H28" s="18">
        <f>SUM(F28:G28)/E28</f>
        <v>0.72</v>
      </c>
      <c r="I28" s="17">
        <f t="shared" ref="I28" si="4">(E28-SUM(F28:G28))-K28</f>
        <v>28</v>
      </c>
      <c r="J28" s="18">
        <f t="shared" ref="J28" si="5">I28/E28</f>
        <v>0.28000000000000003</v>
      </c>
      <c r="K28" s="17">
        <f>SUM(K14:K27)</f>
        <v>0</v>
      </c>
      <c r="L28" s="18">
        <f t="shared" ref="L28" si="6">K28/E28</f>
        <v>0</v>
      </c>
      <c r="M28" s="17">
        <f>AVERAGE(M14:M27)</f>
        <v>58.267999999999994</v>
      </c>
      <c r="N28" s="19">
        <f>AVERAGE(N14:N26)</f>
        <v>0.74399999999999999</v>
      </c>
    </row>
    <row r="30" spans="1:14" ht="120" customHeight="1" x14ac:dyDescent="0.25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5">
      <c r="B34" s="41"/>
      <c r="C34" s="41"/>
      <c r="D34" s="41"/>
      <c r="G34" s="42"/>
      <c r="H34" s="42"/>
      <c r="I34" s="42"/>
      <c r="J34" s="42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6" t="s">
        <v>37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GOMEZ BARRIENTOS</cp:lastModifiedBy>
  <cp:revision/>
  <cp:lastPrinted>2023-10-09T21:47:42Z</cp:lastPrinted>
  <dcterms:created xsi:type="dcterms:W3CDTF">2021-11-22T14:45:25Z</dcterms:created>
  <dcterms:modified xsi:type="dcterms:W3CDTF">2024-10-09T19:00:29Z</dcterms:modified>
  <cp:category/>
  <cp:contentStatus/>
</cp:coreProperties>
</file>