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"/>
    </mc:Choice>
  </mc:AlternateContent>
  <xr:revisionPtr revIDLastSave="0" documentId="13_ncr:1_{0717BEC8-E6AF-4CB3-B651-84384E885D6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4" l="1"/>
  <c r="I21" i="24"/>
  <c r="L22" i="24" l="1"/>
  <c r="I22" i="24"/>
  <c r="A22" i="24"/>
  <c r="A19" i="24"/>
  <c r="I19" i="24"/>
  <c r="L19" i="24"/>
  <c r="E23" i="24" l="1"/>
  <c r="E15" i="24"/>
  <c r="I15" i="24" s="1"/>
  <c r="E14" i="24"/>
  <c r="L14" i="24" s="1"/>
  <c r="A23" i="24"/>
  <c r="I21" i="23"/>
  <c r="L21" i="23"/>
  <c r="I20" i="23"/>
  <c r="L20" i="23"/>
  <c r="E15" i="22"/>
  <c r="E16" i="22"/>
  <c r="E17" i="22"/>
  <c r="E18" i="22"/>
  <c r="E19" i="22"/>
  <c r="E14" i="22"/>
  <c r="I14" i="22" s="1"/>
  <c r="C15" i="22"/>
  <c r="C16" i="22"/>
  <c r="C17" i="22"/>
  <c r="C18" i="22"/>
  <c r="C19" i="22"/>
  <c r="C14" i="22"/>
  <c r="A18" i="22"/>
  <c r="A19" i="22"/>
  <c r="A21" i="23" s="1"/>
  <c r="I19" i="10"/>
  <c r="L15" i="25"/>
  <c r="L16" i="25"/>
  <c r="L17" i="25"/>
  <c r="L18" i="25"/>
  <c r="I15" i="25"/>
  <c r="I16" i="25"/>
  <c r="I17" i="25"/>
  <c r="I18" i="25"/>
  <c r="J15" i="25"/>
  <c r="J14" i="25"/>
  <c r="H16" i="25"/>
  <c r="J16" i="25" s="1"/>
  <c r="H17" i="25"/>
  <c r="J17" i="25" s="1"/>
  <c r="H18" i="25"/>
  <c r="J18" i="25" s="1"/>
  <c r="H14" i="25"/>
  <c r="H15" i="25"/>
  <c r="A15" i="25"/>
  <c r="A16" i="25"/>
  <c r="A17" i="25"/>
  <c r="A18" i="25"/>
  <c r="A14" i="25"/>
  <c r="I16" i="24"/>
  <c r="L16" i="24"/>
  <c r="I17" i="24"/>
  <c r="L17" i="24"/>
  <c r="I18" i="24"/>
  <c r="L18" i="24"/>
  <c r="I20" i="24"/>
  <c r="L20" i="24"/>
  <c r="A17" i="22"/>
  <c r="A19" i="23" s="1"/>
  <c r="I17" i="22"/>
  <c r="L17" i="22"/>
  <c r="A15" i="24"/>
  <c r="A16" i="24"/>
  <c r="A18" i="24"/>
  <c r="A20" i="24"/>
  <c r="A14" i="24"/>
  <c r="I15" i="23"/>
  <c r="L15" i="23"/>
  <c r="L16" i="23"/>
  <c r="I17" i="23"/>
  <c r="I18" i="23"/>
  <c r="I19" i="23"/>
  <c r="I18" i="22"/>
  <c r="L14" i="22"/>
  <c r="A15" i="22"/>
  <c r="A15" i="23" s="1"/>
  <c r="I15" i="22"/>
  <c r="L15" i="22"/>
  <c r="A16" i="22"/>
  <c r="A16" i="23" s="1"/>
  <c r="I16" i="22"/>
  <c r="L16" i="22"/>
  <c r="L18" i="22"/>
  <c r="I19" i="22"/>
  <c r="L19" i="22"/>
  <c r="A21" i="22"/>
  <c r="I21" i="22"/>
  <c r="L21" i="22"/>
  <c r="A22" i="22"/>
  <c r="I22" i="22"/>
  <c r="L22" i="22"/>
  <c r="A23" i="22"/>
  <c r="I23" i="22"/>
  <c r="L23" i="22"/>
  <c r="I18" i="10"/>
  <c r="I15" i="10"/>
  <c r="I16" i="10"/>
  <c r="I17" i="10"/>
  <c r="L18" i="10"/>
  <c r="L17" i="10"/>
  <c r="L16" i="10"/>
  <c r="L14" i="10"/>
  <c r="L23" i="24" l="1"/>
  <c r="I23" i="24"/>
  <c r="L19" i="23"/>
  <c r="L18" i="23"/>
  <c r="L17" i="23"/>
  <c r="I16" i="23"/>
  <c r="L15" i="24"/>
  <c r="I14" i="24"/>
  <c r="L15" i="10"/>
  <c r="N28" i="25"/>
  <c r="A14" i="22"/>
  <c r="A14" i="23" s="1"/>
  <c r="I14" i="25" l="1"/>
  <c r="L14" i="25"/>
  <c r="L14" i="23"/>
  <c r="I14" i="23"/>
  <c r="N28" i="22"/>
  <c r="M28" i="22"/>
  <c r="C18" i="25"/>
  <c r="C17" i="25"/>
  <c r="K28" i="10" l="1"/>
  <c r="I14" i="10"/>
  <c r="M28" i="25" l="1"/>
  <c r="K28" i="25"/>
  <c r="G28" i="25"/>
  <c r="F28" i="25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F28" i="22"/>
  <c r="B37" i="10"/>
  <c r="N28" i="10"/>
  <c r="M28" i="10"/>
  <c r="F28" i="10"/>
  <c r="E28" i="10"/>
  <c r="L28" i="10" s="1"/>
  <c r="I28" i="10" l="1"/>
  <c r="E28" i="25"/>
  <c r="E29" i="24"/>
  <c r="E28" i="23"/>
  <c r="E28" i="22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<sst xmlns="http://schemas.openxmlformats.org/spreadsheetml/2006/main" count="284" uniqueCount="57">
  <si>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</si>
  <si>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</si>
  <si>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</si>
  <si>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</si>
  <si>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</si>
  <si>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</si>
  <si>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</si>
  <si>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</si>
  <si>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</si>
  <si>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</si>
  <si>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</si>
  <si>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</si>
  <si>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</si>
  <si>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</si>
  <si>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</si>
  <si>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</si>
  <si>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</si>
  <si>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</si>
  <si>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</si>
  <si>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</si>
  <si>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</si>
  <si>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</si>
  <si>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</si>
  <si>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</si>
  <si>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</si>
  <si>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</si>
  <si>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</si>
  <si>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</si>
  <si>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</si>
  <si>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</si>
  <si>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</si>
  <si>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MII. ELVIRA GOMEZ BARRIENTOS</t>
  </si>
  <si>
    <t>IIND</t>
  </si>
  <si>
    <t>T</t>
  </si>
  <si>
    <t>INGENIERIA INDUSTRIAL</t>
  </si>
  <si>
    <t>II</t>
  </si>
  <si>
    <t>III</t>
  </si>
  <si>
    <t>ING. FLOR LILIANA CHONTAL PELAYO</t>
  </si>
  <si>
    <t>V</t>
  </si>
  <si>
    <t>401A</t>
  </si>
  <si>
    <t>401B</t>
  </si>
  <si>
    <t>620a</t>
  </si>
  <si>
    <t>621a</t>
  </si>
  <si>
    <t>622a</t>
  </si>
  <si>
    <t>ING. FLOR ILIANA CHONTAL PELAYO</t>
  </si>
  <si>
    <t>SE</t>
  </si>
  <si>
    <t>IV</t>
  </si>
  <si>
    <t>FUNDAMENTOS DE INVESTIGACION</t>
  </si>
  <si>
    <t>ADMINISTRACION DE OPERACIONES I</t>
  </si>
  <si>
    <t>GESTION DE LOS SISTEMAS DE CALIDAD</t>
  </si>
  <si>
    <t xml:space="preserve">RELACIONES INDUSTRIALES </t>
  </si>
  <si>
    <t>101A</t>
  </si>
  <si>
    <t>501A</t>
  </si>
  <si>
    <t>501B</t>
  </si>
  <si>
    <t>701A</t>
  </si>
  <si>
    <t>701B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</si>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</sst>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9" fontId="6" fillId="0" borderId="9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45903</xdr:colOff>
      <xdr:row>0</xdr:row>
      <xdr:rowOff>0</xdr:rowOff>
    </xdr:from>
    <xdr:to>
      <xdr:col>0</xdr:col>
      <xdr:colOff>2487514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3" y="0"/>
          <a:ext cx="2441611" cy="75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91" zoomScaleNormal="85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36" t="s">
        <v>2</v>
      </c>
      <c r="B6" s="36"/>
      <c r="C6" s="36"/>
      <c r="D6" s="36"/>
      <c r="E6" s="37" t="s">
        <v>34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7" t="s">
        <v>4</v>
      </c>
      <c r="C8" s="47"/>
      <c r="D8" s="14" t="s">
        <v>5</v>
      </c>
      <c r="E8" s="5">
        <v>6</v>
      </c>
      <c r="G8" s="4" t="s">
        <v>6</v>
      </c>
      <c r="H8" s="5">
        <v>4</v>
      </c>
      <c r="I8" s="46" t="s">
        <v>7</v>
      </c>
      <c r="J8" s="46"/>
      <c r="K8" s="46"/>
      <c r="L8" s="47" t="s">
        <v>56</v>
      </c>
      <c r="M8" s="47"/>
      <c r="N8" s="47"/>
    </row>
    <row r="10" spans="1:14" ht="13" x14ac:dyDescent="0.3">
      <c r="A10" s="4" t="s">
        <v>8</v>
      </c>
      <c r="B10" s="47" t="s">
        <v>31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ht="13" x14ac:dyDescent="0.25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14.5" x14ac:dyDescent="0.35">
      <c r="A14" s="8" t="s">
        <v>47</v>
      </c>
      <c r="B14" s="9" t="s">
        <v>21</v>
      </c>
      <c r="C14" s="9" t="s">
        <v>51</v>
      </c>
      <c r="D14" s="9" t="s">
        <v>32</v>
      </c>
      <c r="E14" s="9">
        <v>45</v>
      </c>
      <c r="F14" s="9">
        <v>21</v>
      </c>
      <c r="G14" s="9"/>
      <c r="H14" s="10"/>
      <c r="I14" s="9">
        <f t="shared" ref="I14:I17" si="0">(E14-SUM(F14:G14))-K14</f>
        <v>24</v>
      </c>
      <c r="J14" s="10"/>
      <c r="K14" s="9">
        <v>0</v>
      </c>
      <c r="L14" s="10">
        <f t="shared" ref="L14:L15" si="1">K14/E14</f>
        <v>0</v>
      </c>
      <c r="M14" s="26">
        <v>37.47</v>
      </c>
      <c r="N14" s="15">
        <v>0.47</v>
      </c>
    </row>
    <row r="15" spans="1:14" s="11" customFormat="1" ht="14.5" x14ac:dyDescent="0.35">
      <c r="A15" s="11" t="s">
        <v>48</v>
      </c>
      <c r="B15" s="9" t="s">
        <v>45</v>
      </c>
      <c r="C15" s="28" t="s">
        <v>52</v>
      </c>
      <c r="D15" s="27" t="s">
        <v>32</v>
      </c>
      <c r="E15" s="9">
        <v>18</v>
      </c>
      <c r="F15" s="9">
        <v>0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26">
        <v>0</v>
      </c>
      <c r="N15" s="15">
        <v>0</v>
      </c>
    </row>
    <row r="16" spans="1:14" s="11" customFormat="1" ht="14.5" x14ac:dyDescent="0.35">
      <c r="A16" s="11" t="s">
        <v>48</v>
      </c>
      <c r="B16" s="9" t="s">
        <v>45</v>
      </c>
      <c r="C16" s="9" t="s">
        <v>53</v>
      </c>
      <c r="D16" s="9" t="s">
        <v>32</v>
      </c>
      <c r="E16" s="9">
        <v>22</v>
      </c>
      <c r="F16" s="9">
        <v>0</v>
      </c>
      <c r="G16" s="9"/>
      <c r="H16" s="10"/>
      <c r="I16" s="9">
        <f t="shared" si="0"/>
        <v>22</v>
      </c>
      <c r="J16" s="10"/>
      <c r="K16" s="9">
        <v>0</v>
      </c>
      <c r="L16" s="10">
        <f t="shared" ref="L16:L17" si="2">K16/E16</f>
        <v>0</v>
      </c>
      <c r="M16" s="26">
        <v>0</v>
      </c>
      <c r="N16" s="15">
        <v>0</v>
      </c>
    </row>
    <row r="17" spans="1:14" s="11" customFormat="1" ht="14.5" x14ac:dyDescent="0.35">
      <c r="A17" s="8" t="s">
        <v>50</v>
      </c>
      <c r="B17" s="9" t="s">
        <v>21</v>
      </c>
      <c r="C17" s="9" t="s">
        <v>54</v>
      </c>
      <c r="D17" s="9" t="s">
        <v>32</v>
      </c>
      <c r="E17" s="9">
        <v>7</v>
      </c>
      <c r="F17" s="9">
        <v>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2"/>
        <v>0</v>
      </c>
      <c r="M17" s="26">
        <v>51.1</v>
      </c>
      <c r="N17" s="15">
        <v>0.56999999999999995</v>
      </c>
    </row>
    <row r="18" spans="1:14" s="11" customFormat="1" ht="14.5" x14ac:dyDescent="0.35">
      <c r="A18" s="8" t="s">
        <v>50</v>
      </c>
      <c r="B18" s="9" t="s">
        <v>21</v>
      </c>
      <c r="C18" s="9" t="s">
        <v>55</v>
      </c>
      <c r="D18" s="9" t="s">
        <v>32</v>
      </c>
      <c r="E18" s="9">
        <v>21</v>
      </c>
      <c r="F18" s="9">
        <v>18</v>
      </c>
      <c r="G18" s="9"/>
      <c r="H18" s="10"/>
      <c r="I18" s="9">
        <f>(E18-SUM(F18:G18))-K18</f>
        <v>3</v>
      </c>
      <c r="J18" s="10"/>
      <c r="K18" s="9">
        <v>0</v>
      </c>
      <c r="L18" s="10">
        <f t="shared" ref="L18" si="3">K18/E18</f>
        <v>0</v>
      </c>
      <c r="M18" s="26">
        <v>70.06</v>
      </c>
      <c r="N18" s="15">
        <v>0.81</v>
      </c>
    </row>
    <row r="19" spans="1:14" s="11" customFormat="1" ht="14.5" x14ac:dyDescent="0.35">
      <c r="A19" s="8" t="s">
        <v>49</v>
      </c>
      <c r="B19" s="9" t="s">
        <v>45</v>
      </c>
      <c r="C19" s="9" t="s">
        <v>54</v>
      </c>
      <c r="D19" s="9" t="s">
        <v>32</v>
      </c>
      <c r="E19" s="9">
        <v>6</v>
      </c>
      <c r="F19" s="9">
        <v>0</v>
      </c>
      <c r="G19" s="9"/>
      <c r="H19" s="10"/>
      <c r="I19" s="9">
        <f>(E19-SUM(F19:G19))-K19</f>
        <v>6</v>
      </c>
      <c r="J19" s="10"/>
      <c r="K19" s="9">
        <v>0</v>
      </c>
      <c r="L19" s="10">
        <v>0</v>
      </c>
      <c r="M19" s="26">
        <v>0</v>
      </c>
      <c r="N19" s="15">
        <v>0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1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43</v>
      </c>
      <c r="G28" s="17"/>
      <c r="H28" s="18"/>
      <c r="I28" s="17">
        <f t="shared" ref="I28" si="4">(E28-SUM(F28:G28))-K28</f>
        <v>76</v>
      </c>
      <c r="J28" s="18"/>
      <c r="K28" s="17">
        <f>SUM(K14:K27)</f>
        <v>0</v>
      </c>
      <c r="L28" s="18">
        <f t="shared" ref="L28" si="5">K28/E28</f>
        <v>0</v>
      </c>
      <c r="M28" s="17">
        <f>AVERAGE(M14:M27)</f>
        <v>26.438333333333333</v>
      </c>
      <c r="N28" s="19">
        <f>AVERAGE(N14:N27)</f>
        <v>0.30833333333333335</v>
      </c>
    </row>
    <row r="30" spans="1:14" ht="120" customHeight="1" x14ac:dyDescent="0.25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5">
      <c r="A32" s="12"/>
    </row>
    <row r="33" spans="1:10" ht="13" x14ac:dyDescent="0.3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5">
      <c r="B34" s="51"/>
      <c r="C34" s="51"/>
      <c r="D34" s="51"/>
      <c r="G34" s="47"/>
      <c r="H34" s="47"/>
      <c r="I34" s="47"/>
      <c r="J34" s="47"/>
    </row>
    <row r="35" spans="1:10" hidden="1" x14ac:dyDescent="0.25">
      <c r="A35" s="52" t="e">
        <v>#REF!</v>
      </c>
      <c r="B35" s="52"/>
      <c r="C35" s="6"/>
      <c r="E35" s="52"/>
      <c r="F35" s="52"/>
      <c r="G35" s="52"/>
      <c r="H35" s="52"/>
    </row>
    <row r="36" spans="1:10" hidden="1" x14ac:dyDescent="0.25"/>
    <row r="37" spans="1:10" ht="45" customHeight="1" x14ac:dyDescent="0.25">
      <c r="B37" s="53" t="str">
        <f>B10</f>
        <v>MII. ELVIRA GOMEZ BARRIENTOS</v>
      </c>
      <c r="C37" s="53"/>
      <c r="D37" s="53"/>
      <c r="E37" s="13"/>
      <c r="F37" s="13"/>
      <c r="G37" s="54" t="s">
        <v>44</v>
      </c>
      <c r="H37" s="54"/>
      <c r="I37" s="54"/>
      <c r="J37" s="5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E19" sqref="E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36" t="s">
        <v>2</v>
      </c>
      <c r="B6" s="36"/>
      <c r="C6" s="36"/>
      <c r="D6" s="36"/>
      <c r="E6" s="37" t="s">
        <v>34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7">
        <v>2</v>
      </c>
      <c r="C8" s="47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6" t="s">
        <v>7</v>
      </c>
      <c r="J8" s="46"/>
      <c r="K8" s="46"/>
      <c r="L8" s="47" t="str">
        <f>'1'!L8</f>
        <v>AGOSTO-DICIEMBRE 2024</v>
      </c>
      <c r="M8" s="47"/>
      <c r="N8" s="47"/>
    </row>
    <row r="10" spans="1:14" ht="13" x14ac:dyDescent="0.3">
      <c r="A10" s="4" t="s">
        <v>8</v>
      </c>
      <c r="B10" s="47" t="str">
        <f>'1'!B10</f>
        <v>MII. ELVIRA GOMEZ BARRIENTOS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ht="13" x14ac:dyDescent="0.25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14.5" x14ac:dyDescent="0.35">
      <c r="A14" s="30" t="str">
        <f>'1'!A14</f>
        <v>FUNDAMENTOS DE INVESTIGACION</v>
      </c>
      <c r="B14" s="31" t="s">
        <v>45</v>
      </c>
      <c r="C14" s="31" t="str">
        <f>'1'!C14</f>
        <v>101A</v>
      </c>
      <c r="D14" s="31" t="s">
        <v>32</v>
      </c>
      <c r="E14" s="31">
        <f>'1'!E14</f>
        <v>45</v>
      </c>
      <c r="F14" s="31">
        <v>0</v>
      </c>
      <c r="G14" s="31"/>
      <c r="H14" s="32"/>
      <c r="I14" s="31">
        <f t="shared" ref="I14" si="0">(E14-SUM(F14:G14))-K14</f>
        <v>45</v>
      </c>
      <c r="J14" s="32"/>
      <c r="K14" s="31">
        <v>0</v>
      </c>
      <c r="L14" s="32">
        <f t="shared" ref="L14" si="1">K14/E14</f>
        <v>0</v>
      </c>
      <c r="M14" s="33">
        <v>0</v>
      </c>
      <c r="N14" s="34">
        <v>0</v>
      </c>
    </row>
    <row r="15" spans="1:14" s="11" customFormat="1" ht="14.5" x14ac:dyDescent="0.35">
      <c r="A15" s="30" t="str">
        <f>'1'!A15</f>
        <v>ADMINISTRACION DE OPERACIONES I</v>
      </c>
      <c r="B15" s="31" t="s">
        <v>21</v>
      </c>
      <c r="C15" s="31" t="str">
        <f>'1'!C15</f>
        <v>501A</v>
      </c>
      <c r="D15" s="31" t="s">
        <v>32</v>
      </c>
      <c r="E15" s="31">
        <f>'1'!E15</f>
        <v>18</v>
      </c>
      <c r="F15" s="31">
        <v>15</v>
      </c>
      <c r="G15" s="31"/>
      <c r="H15" s="32"/>
      <c r="I15" s="31">
        <f t="shared" ref="I15:I23" si="2">(E15-SUM(F15:G15))-K15</f>
        <v>3</v>
      </c>
      <c r="J15" s="32"/>
      <c r="K15" s="31">
        <v>0</v>
      </c>
      <c r="L15" s="32">
        <f t="shared" ref="L15:L23" si="3">K15/E15</f>
        <v>0</v>
      </c>
      <c r="M15" s="33">
        <v>71.33</v>
      </c>
      <c r="N15" s="34">
        <v>0.56999999999999995</v>
      </c>
    </row>
    <row r="16" spans="1:14" s="11" customFormat="1" ht="14.5" x14ac:dyDescent="0.35">
      <c r="A16" s="30" t="str">
        <f>'1'!A16</f>
        <v>ADMINISTRACION DE OPERACIONES I</v>
      </c>
      <c r="B16" s="31" t="s">
        <v>21</v>
      </c>
      <c r="C16" s="31" t="str">
        <f>'1'!C16</f>
        <v>501B</v>
      </c>
      <c r="D16" s="31" t="s">
        <v>32</v>
      </c>
      <c r="E16" s="31">
        <f>'1'!E16</f>
        <v>22</v>
      </c>
      <c r="F16" s="31">
        <v>13</v>
      </c>
      <c r="G16" s="31"/>
      <c r="H16" s="32"/>
      <c r="I16" s="31">
        <f t="shared" si="2"/>
        <v>9</v>
      </c>
      <c r="J16" s="32"/>
      <c r="K16" s="31">
        <v>0</v>
      </c>
      <c r="L16" s="32">
        <f t="shared" si="3"/>
        <v>0</v>
      </c>
      <c r="M16" s="33">
        <v>49.02</v>
      </c>
      <c r="N16" s="34">
        <v>0.59</v>
      </c>
    </row>
    <row r="17" spans="1:14" s="11" customFormat="1" ht="14.5" x14ac:dyDescent="0.35">
      <c r="A17" s="30" t="str">
        <f>'1'!A17</f>
        <v xml:space="preserve">RELACIONES INDUSTRIALES </v>
      </c>
      <c r="B17" s="31" t="s">
        <v>35</v>
      </c>
      <c r="C17" s="31" t="str">
        <f>'1'!C17</f>
        <v>701A</v>
      </c>
      <c r="D17" s="31" t="s">
        <v>32</v>
      </c>
      <c r="E17" s="31">
        <f>'1'!E17</f>
        <v>7</v>
      </c>
      <c r="F17" s="31">
        <v>6</v>
      </c>
      <c r="G17" s="31"/>
      <c r="H17" s="32"/>
      <c r="I17" s="31">
        <f t="shared" si="2"/>
        <v>1</v>
      </c>
      <c r="J17" s="32"/>
      <c r="K17" s="31">
        <v>0</v>
      </c>
      <c r="L17" s="32">
        <f t="shared" si="3"/>
        <v>0</v>
      </c>
      <c r="M17" s="33">
        <v>71.430000000000007</v>
      </c>
      <c r="N17" s="34">
        <v>0.86</v>
      </c>
    </row>
    <row r="18" spans="1:14" s="11" customFormat="1" ht="14.5" x14ac:dyDescent="0.35">
      <c r="A18" s="30" t="str">
        <f>'1'!A18</f>
        <v xml:space="preserve">RELACIONES INDUSTRIALES </v>
      </c>
      <c r="B18" s="31" t="s">
        <v>35</v>
      </c>
      <c r="C18" s="31" t="str">
        <f>'1'!C18</f>
        <v>701B</v>
      </c>
      <c r="D18" s="31" t="s">
        <v>32</v>
      </c>
      <c r="E18" s="31">
        <f>'1'!E18</f>
        <v>21</v>
      </c>
      <c r="F18" s="31">
        <v>16</v>
      </c>
      <c r="G18" s="31"/>
      <c r="H18" s="32"/>
      <c r="I18" s="31">
        <f>(E18-SUM(F18:G18))-K18</f>
        <v>5</v>
      </c>
      <c r="J18" s="32"/>
      <c r="K18" s="31">
        <v>0</v>
      </c>
      <c r="L18" s="32">
        <f t="shared" si="3"/>
        <v>0</v>
      </c>
      <c r="M18" s="33">
        <v>63.33</v>
      </c>
      <c r="N18" s="34">
        <v>0.76</v>
      </c>
    </row>
    <row r="19" spans="1:14" s="11" customFormat="1" ht="14.5" x14ac:dyDescent="0.35">
      <c r="A19" s="30" t="str">
        <f>'1'!A19</f>
        <v>GESTION DE LOS SISTEMAS DE CALIDAD</v>
      </c>
      <c r="B19" s="31" t="s">
        <v>21</v>
      </c>
      <c r="C19" s="31" t="str">
        <f>'1'!C19</f>
        <v>701A</v>
      </c>
      <c r="D19" s="31" t="s">
        <v>32</v>
      </c>
      <c r="E19" s="31">
        <f>'1'!E19</f>
        <v>6</v>
      </c>
      <c r="F19" s="31">
        <v>3</v>
      </c>
      <c r="G19" s="31"/>
      <c r="H19" s="32"/>
      <c r="I19" s="31">
        <f t="shared" si="2"/>
        <v>3</v>
      </c>
      <c r="J19" s="32"/>
      <c r="K19" s="31">
        <v>0</v>
      </c>
      <c r="L19" s="32">
        <f t="shared" si="3"/>
        <v>0</v>
      </c>
      <c r="M19" s="33">
        <v>56.17</v>
      </c>
      <c r="N19" s="34">
        <v>0.56999999999999995</v>
      </c>
    </row>
    <row r="20" spans="1:14" s="11" customFormat="1" ht="14.5" x14ac:dyDescent="0.35">
      <c r="A20" s="30"/>
      <c r="B20" s="31"/>
      <c r="C20" s="31"/>
      <c r="D20" s="31"/>
      <c r="E20" s="31"/>
      <c r="F20" s="31"/>
      <c r="G20" s="31"/>
      <c r="H20" s="32"/>
      <c r="I20" s="31"/>
      <c r="J20" s="32"/>
      <c r="K20" s="31"/>
      <c r="L20" s="32"/>
      <c r="M20" s="33"/>
      <c r="N20" s="34"/>
    </row>
    <row r="21" spans="1:14" s="11" customFormat="1" ht="14.5" x14ac:dyDescent="0.35">
      <c r="A21" s="25">
        <f>'1'!A21</f>
        <v>0</v>
      </c>
      <c r="B21" s="22" t="s">
        <v>21</v>
      </c>
      <c r="C21" s="22" t="s">
        <v>41</v>
      </c>
      <c r="D21" s="22" t="s">
        <v>32</v>
      </c>
      <c r="E21" s="22">
        <v>26</v>
      </c>
      <c r="F21" s="22">
        <v>14</v>
      </c>
      <c r="G21" s="22"/>
      <c r="H21" s="23"/>
      <c r="I21" s="22">
        <f t="shared" si="2"/>
        <v>5</v>
      </c>
      <c r="J21" s="23"/>
      <c r="K21" s="22">
        <v>7</v>
      </c>
      <c r="L21" s="23">
        <f t="shared" si="3"/>
        <v>0.26923076923076922</v>
      </c>
      <c r="M21" s="29">
        <v>51</v>
      </c>
      <c r="N21" s="24">
        <v>7.53</v>
      </c>
    </row>
    <row r="22" spans="1:14" s="11" customFormat="1" ht="14.5" x14ac:dyDescent="0.35">
      <c r="A22" s="25">
        <f>'1'!A22</f>
        <v>0</v>
      </c>
      <c r="B22" s="22" t="s">
        <v>21</v>
      </c>
      <c r="C22" s="22" t="s">
        <v>42</v>
      </c>
      <c r="D22" s="22" t="s">
        <v>32</v>
      </c>
      <c r="E22" s="22">
        <v>26</v>
      </c>
      <c r="F22" s="22">
        <v>14</v>
      </c>
      <c r="G22" s="22"/>
      <c r="H22" s="23"/>
      <c r="I22" s="22">
        <f t="shared" si="2"/>
        <v>4</v>
      </c>
      <c r="J22" s="23"/>
      <c r="K22" s="22">
        <v>8</v>
      </c>
      <c r="L22" s="23">
        <f t="shared" si="3"/>
        <v>0.30769230769230771</v>
      </c>
      <c r="M22" s="29">
        <v>52</v>
      </c>
      <c r="N22" s="24">
        <v>8.5299999999999994</v>
      </c>
    </row>
    <row r="23" spans="1:14" s="11" customFormat="1" ht="14.5" x14ac:dyDescent="0.35">
      <c r="A23" s="25">
        <f>'1'!A23</f>
        <v>0</v>
      </c>
      <c r="B23" s="22" t="s">
        <v>21</v>
      </c>
      <c r="C23" s="22" t="s">
        <v>43</v>
      </c>
      <c r="D23" s="22" t="s">
        <v>32</v>
      </c>
      <c r="E23" s="22">
        <v>26</v>
      </c>
      <c r="F23" s="22">
        <v>14</v>
      </c>
      <c r="G23" s="22"/>
      <c r="H23" s="23"/>
      <c r="I23" s="22">
        <f t="shared" si="2"/>
        <v>3</v>
      </c>
      <c r="J23" s="23"/>
      <c r="K23" s="22">
        <v>9</v>
      </c>
      <c r="L23" s="23">
        <f t="shared" si="3"/>
        <v>0.34615384615384615</v>
      </c>
      <c r="M23" s="29">
        <v>53</v>
      </c>
      <c r="N23" s="24">
        <v>9.5299999999999994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197</v>
      </c>
      <c r="F28" s="17">
        <f>SUM(F14:F27)</f>
        <v>95</v>
      </c>
      <c r="G28" s="17"/>
      <c r="H28" s="18"/>
      <c r="I28" s="17">
        <f t="shared" ref="I28" si="4">(E28-SUM(F28:G28))-K28</f>
        <v>78</v>
      </c>
      <c r="J28" s="18"/>
      <c r="K28" s="17">
        <f>SUM(K14:K27)</f>
        <v>24</v>
      </c>
      <c r="L28" s="18">
        <f t="shared" ref="L28" si="5">K28/E28</f>
        <v>0.12182741116751269</v>
      </c>
      <c r="M28" s="17">
        <f>AVERAGE(M14:M27)</f>
        <v>51.92</v>
      </c>
      <c r="N28" s="19">
        <f>AVERAGE(N14:N27)</f>
        <v>3.2155555555555555</v>
      </c>
    </row>
    <row r="30" spans="1:14" ht="120" customHeight="1" x14ac:dyDescent="0.25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5">
      <c r="A32" s="12"/>
    </row>
    <row r="33" spans="1:10" ht="13" x14ac:dyDescent="0.3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5">
      <c r="B34" s="51"/>
      <c r="C34" s="51"/>
      <c r="D34" s="51"/>
      <c r="G34" s="47"/>
      <c r="H34" s="47"/>
      <c r="I34" s="47"/>
      <c r="J34" s="47"/>
    </row>
    <row r="35" spans="1:10" hidden="1" x14ac:dyDescent="0.25">
      <c r="A35" s="52" t="e">
        <v>#REF!</v>
      </c>
      <c r="B35" s="52"/>
      <c r="C35" s="6"/>
      <c r="E35" s="52"/>
      <c r="F35" s="52"/>
      <c r="G35" s="52"/>
      <c r="H35" s="52"/>
    </row>
    <row r="36" spans="1:10" hidden="1" x14ac:dyDescent="0.25"/>
    <row r="37" spans="1:10" ht="45" customHeight="1" x14ac:dyDescent="0.25">
      <c r="B37" s="53" t="str">
        <f>B10</f>
        <v>MII. ELVIRA GOMEZ BARRIENTOS</v>
      </c>
      <c r="C37" s="53"/>
      <c r="D37" s="53"/>
      <c r="E37" s="13"/>
      <c r="F37" s="13"/>
      <c r="G37" s="54" t="s">
        <v>44</v>
      </c>
      <c r="H37" s="54"/>
      <c r="I37" s="54"/>
      <c r="J37" s="5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7">
        <v>3</v>
      </c>
      <c r="C8" s="47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6" t="s">
        <v>7</v>
      </c>
      <c r="J8" s="46"/>
      <c r="K8" s="46"/>
      <c r="L8" s="47" t="str">
        <f>'1'!L8</f>
        <v>AGOSTO-DICIEMBRE 2024</v>
      </c>
      <c r="M8" s="47"/>
      <c r="N8" s="47"/>
    </row>
    <row r="10" spans="1:14" ht="13" x14ac:dyDescent="0.3">
      <c r="A10" s="4" t="s">
        <v>8</v>
      </c>
      <c r="B10" s="47" t="str">
        <f>'1'!B10</f>
        <v>MII. ELVIRA GOMEZ BARRIENTOS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ht="13" x14ac:dyDescent="0.25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14.5" x14ac:dyDescent="0.35">
      <c r="A14" s="8" t="str">
        <f>'2'!A14</f>
        <v>FUNDAMENTOS DE INVESTIGACION</v>
      </c>
      <c r="B14" s="9" t="s">
        <v>35</v>
      </c>
      <c r="C14" s="9" t="s">
        <v>51</v>
      </c>
      <c r="D14" s="9" t="s">
        <v>32</v>
      </c>
      <c r="E14" s="9">
        <v>45</v>
      </c>
      <c r="F14" s="9">
        <v>20</v>
      </c>
      <c r="G14" s="9"/>
      <c r="H14" s="10"/>
      <c r="I14" s="9">
        <f t="shared" ref="I14:I19" si="0">(E14-SUM(F14:G14))-K14</f>
        <v>25</v>
      </c>
      <c r="J14" s="10"/>
      <c r="K14" s="9">
        <v>0</v>
      </c>
      <c r="L14" s="10">
        <f t="shared" ref="L14" si="1">K14/E14</f>
        <v>0</v>
      </c>
      <c r="M14" s="26">
        <v>35.54</v>
      </c>
      <c r="N14" s="15">
        <v>0.44</v>
      </c>
    </row>
    <row r="15" spans="1:14" s="11" customFormat="1" ht="14.5" x14ac:dyDescent="0.35">
      <c r="A15" s="8" t="str">
        <f>'2'!A15</f>
        <v>ADMINISTRACION DE OPERACIONES I</v>
      </c>
      <c r="B15" s="9" t="s">
        <v>35</v>
      </c>
      <c r="C15" s="9" t="s">
        <v>52</v>
      </c>
      <c r="D15" s="9" t="s">
        <v>32</v>
      </c>
      <c r="E15" s="9">
        <v>18</v>
      </c>
      <c r="F15" s="9">
        <v>11</v>
      </c>
      <c r="G15" s="9"/>
      <c r="H15" s="10"/>
      <c r="I15" s="9">
        <f t="shared" si="0"/>
        <v>7</v>
      </c>
      <c r="J15" s="10"/>
      <c r="K15" s="9">
        <v>0</v>
      </c>
      <c r="L15" s="10">
        <f t="shared" ref="L15" si="2">K15/E15</f>
        <v>0</v>
      </c>
      <c r="M15" s="26">
        <v>49.44</v>
      </c>
      <c r="N15" s="15">
        <v>0.61</v>
      </c>
    </row>
    <row r="16" spans="1:14" s="11" customFormat="1" ht="14.5" x14ac:dyDescent="0.35">
      <c r="A16" s="8" t="str">
        <f>'2'!A16</f>
        <v>ADMINISTRACION DE OPERACIONES I</v>
      </c>
      <c r="B16" s="9" t="s">
        <v>36</v>
      </c>
      <c r="C16" s="9" t="s">
        <v>52</v>
      </c>
      <c r="D16" s="9" t="s">
        <v>32</v>
      </c>
      <c r="E16" s="9">
        <v>18</v>
      </c>
      <c r="F16" s="9">
        <v>12</v>
      </c>
      <c r="G16" s="9"/>
      <c r="H16" s="10"/>
      <c r="I16" s="9">
        <f t="shared" si="0"/>
        <v>6</v>
      </c>
      <c r="J16" s="10"/>
      <c r="K16" s="9">
        <v>0</v>
      </c>
      <c r="L16" s="10">
        <f>K16/E16</f>
        <v>0</v>
      </c>
      <c r="M16" s="26">
        <v>53.15</v>
      </c>
      <c r="N16" s="15">
        <v>0.67</v>
      </c>
    </row>
    <row r="17" spans="1:14" s="11" customFormat="1" ht="14.5" x14ac:dyDescent="0.35">
      <c r="A17" s="8" t="s">
        <v>48</v>
      </c>
      <c r="B17" s="9" t="s">
        <v>35</v>
      </c>
      <c r="C17" s="9" t="s">
        <v>53</v>
      </c>
      <c r="D17" s="9" t="s">
        <v>32</v>
      </c>
      <c r="E17" s="9">
        <v>22</v>
      </c>
      <c r="F17" s="9">
        <v>11</v>
      </c>
      <c r="G17" s="9"/>
      <c r="H17" s="10"/>
      <c r="I17" s="9">
        <f t="shared" si="0"/>
        <v>11</v>
      </c>
      <c r="J17" s="10"/>
      <c r="K17" s="9">
        <v>0</v>
      </c>
      <c r="L17" s="10">
        <f t="shared" ref="L17:L19" si="3">K17/E17</f>
        <v>0</v>
      </c>
      <c r="M17" s="26">
        <v>41.25</v>
      </c>
      <c r="N17" s="15">
        <v>0.5</v>
      </c>
    </row>
    <row r="18" spans="1:14" s="11" customFormat="1" ht="14.5" x14ac:dyDescent="0.35">
      <c r="A18" s="8" t="s">
        <v>48</v>
      </c>
      <c r="B18" s="9" t="s">
        <v>36</v>
      </c>
      <c r="C18" s="9" t="s">
        <v>53</v>
      </c>
      <c r="D18" s="9" t="s">
        <v>32</v>
      </c>
      <c r="E18" s="9">
        <v>22</v>
      </c>
      <c r="F18" s="9">
        <v>11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3"/>
        <v>0</v>
      </c>
      <c r="M18" s="26">
        <v>41.15</v>
      </c>
      <c r="N18" s="15">
        <v>0.5</v>
      </c>
    </row>
    <row r="19" spans="1:14" s="11" customFormat="1" ht="14.5" x14ac:dyDescent="0.35">
      <c r="A19" s="8" t="str">
        <f>'2'!A17</f>
        <v xml:space="preserve">RELACIONES INDUSTRIALES </v>
      </c>
      <c r="B19" s="9" t="s">
        <v>36</v>
      </c>
      <c r="C19" s="9" t="s">
        <v>54</v>
      </c>
      <c r="D19" s="9" t="s">
        <v>32</v>
      </c>
      <c r="E19" s="9">
        <v>7</v>
      </c>
      <c r="F19" s="9">
        <v>5</v>
      </c>
      <c r="G19" s="9"/>
      <c r="H19" s="10"/>
      <c r="I19" s="9">
        <f t="shared" si="0"/>
        <v>2</v>
      </c>
      <c r="J19" s="10"/>
      <c r="K19" s="9">
        <v>0</v>
      </c>
      <c r="L19" s="10">
        <f t="shared" si="3"/>
        <v>0</v>
      </c>
      <c r="M19" s="26">
        <v>56.35</v>
      </c>
      <c r="N19" s="15">
        <v>0.71</v>
      </c>
    </row>
    <row r="20" spans="1:14" s="11" customFormat="1" x14ac:dyDescent="0.25">
      <c r="A20" s="11" t="s">
        <v>50</v>
      </c>
      <c r="B20" s="9" t="s">
        <v>36</v>
      </c>
      <c r="C20" s="9" t="s">
        <v>55</v>
      </c>
      <c r="D20" s="9" t="s">
        <v>32</v>
      </c>
      <c r="E20" s="9">
        <v>21</v>
      </c>
      <c r="F20" s="9">
        <v>12</v>
      </c>
      <c r="G20" s="9"/>
      <c r="H20" s="10"/>
      <c r="I20" s="9">
        <f>(E20-SUM(F20:G20))-K20</f>
        <v>9</v>
      </c>
      <c r="J20" s="10"/>
      <c r="K20" s="9">
        <v>0</v>
      </c>
      <c r="L20" s="10">
        <f t="shared" ref="L20" si="4">K20/E20</f>
        <v>0</v>
      </c>
      <c r="M20" s="9">
        <v>46.4</v>
      </c>
      <c r="N20" s="15">
        <v>0.56999999999999995</v>
      </c>
    </row>
    <row r="21" spans="1:14" s="11" customFormat="1" x14ac:dyDescent="0.25">
      <c r="A21" s="8" t="str">
        <f>'2'!A19</f>
        <v>GESTION DE LOS SISTEMAS DE CALIDAD</v>
      </c>
      <c r="B21" s="9" t="s">
        <v>35</v>
      </c>
      <c r="C21" s="9" t="s">
        <v>54</v>
      </c>
      <c r="D21" s="9" t="s">
        <v>32</v>
      </c>
      <c r="E21" s="9">
        <v>6</v>
      </c>
      <c r="F21" s="9">
        <v>3</v>
      </c>
      <c r="G21" s="9"/>
      <c r="H21" s="10"/>
      <c r="I21" s="9">
        <f>(E21-SUM(F21:G21))-K21</f>
        <v>3</v>
      </c>
      <c r="J21" s="10"/>
      <c r="K21" s="9">
        <v>0</v>
      </c>
      <c r="L21" s="10">
        <f t="shared" ref="L21" si="5">K21/E21</f>
        <v>0</v>
      </c>
      <c r="M21" s="9">
        <v>40</v>
      </c>
      <c r="N21" s="15">
        <v>0.5</v>
      </c>
    </row>
    <row r="22" spans="1:14" s="11" customFormat="1" x14ac:dyDescent="0.25">
      <c r="A22" s="9"/>
      <c r="B22" s="22"/>
      <c r="C22" s="22"/>
      <c r="D22" s="22"/>
      <c r="E22" s="22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159</v>
      </c>
      <c r="F28" s="17">
        <f>SUM(F14:F27)</f>
        <v>85</v>
      </c>
      <c r="G28" s="17">
        <f>SUM(G14:G27)</f>
        <v>0</v>
      </c>
      <c r="H28" s="18">
        <f>SUM(F28:G28)/E28</f>
        <v>0.53459119496855345</v>
      </c>
      <c r="I28" s="17">
        <f t="shared" ref="I28" si="6">(E28-SUM(F28:G28))-K28</f>
        <v>74</v>
      </c>
      <c r="J28" s="18">
        <f t="shared" ref="J28" si="7">I28/E28</f>
        <v>0.46540880503144655</v>
      </c>
      <c r="K28" s="17">
        <f>SUM(K14:K27)</f>
        <v>0</v>
      </c>
      <c r="L28" s="18">
        <f t="shared" ref="L28" si="8">K28/E28</f>
        <v>0</v>
      </c>
      <c r="M28" s="17">
        <f>AVERAGE(M16:M27)</f>
        <v>46.383333333333333</v>
      </c>
      <c r="N28" s="19">
        <f>AVERAGE(N15:N27)</f>
        <v>0.58000000000000007</v>
      </c>
    </row>
    <row r="30" spans="1:14" ht="120" customHeight="1" x14ac:dyDescent="0.25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5">
      <c r="A32" s="12"/>
    </row>
    <row r="33" spans="1:10" ht="13" x14ac:dyDescent="0.3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5">
      <c r="B34" s="51"/>
      <c r="C34" s="51"/>
      <c r="D34" s="51"/>
      <c r="G34" s="47"/>
      <c r="H34" s="47"/>
      <c r="I34" s="47"/>
      <c r="J34" s="47"/>
    </row>
    <row r="35" spans="1:10" hidden="1" x14ac:dyDescent="0.25">
      <c r="A35" s="52" t="e">
        <v>#REF!</v>
      </c>
      <c r="B35" s="52"/>
      <c r="C35" s="6"/>
      <c r="E35" s="52"/>
      <c r="F35" s="52"/>
      <c r="G35" s="52"/>
      <c r="H35" s="52"/>
    </row>
    <row r="36" spans="1:10" hidden="1" x14ac:dyDescent="0.25"/>
    <row r="37" spans="1:10" ht="45" customHeight="1" x14ac:dyDescent="0.25">
      <c r="B37" s="53" t="str">
        <f>B10</f>
        <v>MII. ELVIRA GOMEZ BARRIENTOS</v>
      </c>
      <c r="C37" s="53"/>
      <c r="D37" s="53"/>
      <c r="E37" s="13"/>
      <c r="F37" s="13"/>
      <c r="G37" s="54" t="s">
        <v>44</v>
      </c>
      <c r="H37" s="54"/>
      <c r="I37" s="54"/>
      <c r="J37" s="5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topLeftCell="A6" zoomScale="85" zoomScaleNormal="85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7">
        <v>4</v>
      </c>
      <c r="C8" s="47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6" t="s">
        <v>7</v>
      </c>
      <c r="J8" s="46"/>
      <c r="K8" s="46"/>
      <c r="L8" s="47" t="str">
        <f>'1'!L8</f>
        <v>AGOSTO-DICIEMBRE 2024</v>
      </c>
      <c r="M8" s="47"/>
      <c r="N8" s="47"/>
    </row>
    <row r="10" spans="1:14" ht="13" x14ac:dyDescent="0.3">
      <c r="A10" s="4" t="s">
        <v>8</v>
      </c>
      <c r="B10" s="47" t="str">
        <f>'1'!B10</f>
        <v>MII. ELVIRA GOMEZ BARRIENTOS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ht="13" x14ac:dyDescent="0.25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14.5" x14ac:dyDescent="0.35">
      <c r="A14" s="28" t="str">
        <f>'1'!A14</f>
        <v>FUNDAMENTOS DE INVESTIGACION</v>
      </c>
      <c r="B14" s="27" t="s">
        <v>36</v>
      </c>
      <c r="C14" s="28" t="s">
        <v>39</v>
      </c>
      <c r="D14" s="28" t="s">
        <v>32</v>
      </c>
      <c r="E14" s="9">
        <f>'1'!E14</f>
        <v>45</v>
      </c>
      <c r="F14" s="9">
        <v>20</v>
      </c>
      <c r="G14" s="9"/>
      <c r="H14" s="10"/>
      <c r="I14" s="9">
        <f t="shared" ref="I14" si="0">(E14-SUM(F14:G14))-K14</f>
        <v>25</v>
      </c>
      <c r="J14" s="10"/>
      <c r="K14" s="9">
        <v>0</v>
      </c>
      <c r="L14" s="10">
        <f t="shared" ref="L14" si="1">K14/E14</f>
        <v>0</v>
      </c>
      <c r="M14" s="26">
        <v>39</v>
      </c>
      <c r="N14" s="15">
        <v>0.44</v>
      </c>
    </row>
    <row r="15" spans="1:14" s="11" customFormat="1" ht="14.5" x14ac:dyDescent="0.35">
      <c r="A15" s="28" t="str">
        <f>'1'!A15</f>
        <v>ADMINISTRACION DE OPERACIONES I</v>
      </c>
      <c r="B15" s="27" t="s">
        <v>46</v>
      </c>
      <c r="C15" s="28" t="s">
        <v>39</v>
      </c>
      <c r="D15" s="28" t="s">
        <v>32</v>
      </c>
      <c r="E15" s="9">
        <f>'1'!E15</f>
        <v>18</v>
      </c>
      <c r="F15" s="9">
        <v>1</v>
      </c>
      <c r="G15" s="9"/>
      <c r="H15" s="10"/>
      <c r="I15" s="9">
        <f t="shared" ref="I15:I20" si="2">(E15-SUM(F15:G15))-K15</f>
        <v>17</v>
      </c>
      <c r="J15" s="10"/>
      <c r="K15" s="9">
        <v>0</v>
      </c>
      <c r="L15" s="10">
        <f t="shared" ref="L15:L20" si="3">K15/E15</f>
        <v>0</v>
      </c>
      <c r="M15" s="26">
        <v>5</v>
      </c>
      <c r="N15" s="15">
        <v>0.06</v>
      </c>
    </row>
    <row r="16" spans="1:14" s="11" customFormat="1" ht="14.5" x14ac:dyDescent="0.35">
      <c r="A16" s="28" t="str">
        <f>'1'!A16</f>
        <v>ADMINISTRACION DE OPERACIONES I</v>
      </c>
      <c r="B16" s="9" t="s">
        <v>38</v>
      </c>
      <c r="C16" s="9" t="s">
        <v>39</v>
      </c>
      <c r="D16" s="28" t="s">
        <v>32</v>
      </c>
      <c r="E16" s="9">
        <v>18</v>
      </c>
      <c r="F16" s="9">
        <v>15</v>
      </c>
      <c r="G16" s="9"/>
      <c r="H16" s="10"/>
      <c r="I16" s="9">
        <f t="shared" si="2"/>
        <v>3</v>
      </c>
      <c r="J16" s="10"/>
      <c r="K16" s="9">
        <v>0</v>
      </c>
      <c r="L16" s="10">
        <f t="shared" si="3"/>
        <v>0</v>
      </c>
      <c r="M16" s="26">
        <v>72.5</v>
      </c>
      <c r="N16" s="15">
        <v>0.83</v>
      </c>
    </row>
    <row r="17" spans="1:14" s="11" customFormat="1" ht="14.5" x14ac:dyDescent="0.35">
      <c r="A17" s="11" t="s">
        <v>48</v>
      </c>
      <c r="B17" s="9" t="s">
        <v>46</v>
      </c>
      <c r="C17" s="9" t="s">
        <v>40</v>
      </c>
      <c r="D17" s="28" t="s">
        <v>32</v>
      </c>
      <c r="E17" s="9">
        <v>22</v>
      </c>
      <c r="F17" s="9">
        <v>8</v>
      </c>
      <c r="G17" s="9"/>
      <c r="H17" s="10"/>
      <c r="I17" s="9">
        <f t="shared" si="2"/>
        <v>14</v>
      </c>
      <c r="J17" s="10"/>
      <c r="K17" s="9">
        <v>0</v>
      </c>
      <c r="L17" s="10">
        <f t="shared" si="3"/>
        <v>0</v>
      </c>
      <c r="M17" s="26">
        <v>16.95</v>
      </c>
      <c r="N17" s="15">
        <v>0.18</v>
      </c>
    </row>
    <row r="18" spans="1:14" s="11" customFormat="1" ht="14.5" x14ac:dyDescent="0.35">
      <c r="A18" s="28" t="str">
        <f>'1'!A17</f>
        <v xml:space="preserve">RELACIONES INDUSTRIALES </v>
      </c>
      <c r="B18" s="9" t="s">
        <v>46</v>
      </c>
      <c r="C18" s="9" t="s">
        <v>54</v>
      </c>
      <c r="D18" s="28" t="s">
        <v>32</v>
      </c>
      <c r="E18" s="9">
        <v>7</v>
      </c>
      <c r="F18" s="9">
        <v>5</v>
      </c>
      <c r="G18" s="9"/>
      <c r="H18" s="10"/>
      <c r="I18" s="9">
        <f t="shared" si="2"/>
        <v>2</v>
      </c>
      <c r="J18" s="10"/>
      <c r="K18" s="9">
        <v>0</v>
      </c>
      <c r="L18" s="10">
        <f t="shared" si="3"/>
        <v>0</v>
      </c>
      <c r="M18" s="26">
        <v>59.05</v>
      </c>
      <c r="N18" s="15">
        <v>0.71</v>
      </c>
    </row>
    <row r="19" spans="1:14" s="11" customFormat="1" ht="14.5" x14ac:dyDescent="0.35">
      <c r="A19" s="28" t="str">
        <f>'1'!A18</f>
        <v xml:space="preserve">RELACIONES INDUSTRIALES </v>
      </c>
      <c r="B19" s="9" t="s">
        <v>38</v>
      </c>
      <c r="C19" s="9" t="s">
        <v>54</v>
      </c>
      <c r="D19" s="28" t="s">
        <v>32</v>
      </c>
      <c r="E19" s="9">
        <v>7</v>
      </c>
      <c r="F19" s="9">
        <v>5</v>
      </c>
      <c r="G19" s="9"/>
      <c r="H19" s="10"/>
      <c r="I19" s="9">
        <f t="shared" ref="I19" si="4">(E19-SUM(F19:G19))-K19</f>
        <v>2</v>
      </c>
      <c r="J19" s="10"/>
      <c r="K19" s="9">
        <v>0</v>
      </c>
      <c r="L19" s="10">
        <f t="shared" ref="L19" si="5">K19/E19</f>
        <v>0</v>
      </c>
      <c r="M19" s="26">
        <v>36.57</v>
      </c>
      <c r="N19" s="15">
        <v>0.43</v>
      </c>
    </row>
    <row r="20" spans="1:14" s="11" customFormat="1" x14ac:dyDescent="0.25">
      <c r="A20" s="55" t="str">
        <f>'1'!A18</f>
        <v xml:space="preserve">RELACIONES INDUSTRIALES </v>
      </c>
      <c r="B20" s="56" t="s">
        <v>46</v>
      </c>
      <c r="C20" s="56" t="s">
        <v>55</v>
      </c>
      <c r="D20" s="55" t="s">
        <v>32</v>
      </c>
      <c r="E20" s="56">
        <v>21</v>
      </c>
      <c r="F20" s="56">
        <v>10</v>
      </c>
      <c r="G20" s="56"/>
      <c r="H20" s="57"/>
      <c r="I20" s="56">
        <f t="shared" si="2"/>
        <v>11</v>
      </c>
      <c r="J20" s="57"/>
      <c r="K20" s="56">
        <v>0</v>
      </c>
      <c r="L20" s="57">
        <f t="shared" si="3"/>
        <v>0</v>
      </c>
      <c r="M20" s="58">
        <v>36.349206349206348</v>
      </c>
      <c r="N20" s="57">
        <v>0.48</v>
      </c>
    </row>
    <row r="21" spans="1:14" s="11" customFormat="1" x14ac:dyDescent="0.25">
      <c r="A21" s="55" t="s">
        <v>50</v>
      </c>
      <c r="B21" s="56" t="s">
        <v>38</v>
      </c>
      <c r="C21" s="56" t="s">
        <v>55</v>
      </c>
      <c r="D21" s="55" t="s">
        <v>32</v>
      </c>
      <c r="E21" s="56">
        <v>21</v>
      </c>
      <c r="F21" s="56">
        <v>11</v>
      </c>
      <c r="G21" s="56"/>
      <c r="H21" s="57"/>
      <c r="I21" s="56">
        <f t="shared" ref="I21" si="6">(E21-SUM(F21:G21))-K21</f>
        <v>10</v>
      </c>
      <c r="J21" s="57"/>
      <c r="K21" s="56">
        <v>0</v>
      </c>
      <c r="L21" s="57">
        <f t="shared" ref="L21" si="7">K21/E21</f>
        <v>0</v>
      </c>
      <c r="M21" s="58">
        <v>45.238095238095241</v>
      </c>
      <c r="N21" s="57">
        <v>0.52</v>
      </c>
    </row>
    <row r="22" spans="1:14" s="11" customFormat="1" x14ac:dyDescent="0.25">
      <c r="A22" s="28" t="str">
        <f>'1'!A19</f>
        <v>GESTION DE LOS SISTEMAS DE CALIDAD</v>
      </c>
      <c r="B22" s="9" t="s">
        <v>36</v>
      </c>
      <c r="C22" s="9" t="s">
        <v>54</v>
      </c>
      <c r="D22" s="28" t="s">
        <v>32</v>
      </c>
      <c r="E22" s="9">
        <v>6</v>
      </c>
      <c r="F22" s="9">
        <v>4</v>
      </c>
      <c r="G22" s="9"/>
      <c r="H22" s="10"/>
      <c r="I22" s="9">
        <f t="shared" ref="I22" si="8">(E22-SUM(F22:G22))-K22</f>
        <v>2</v>
      </c>
      <c r="J22" s="10"/>
      <c r="K22" s="9">
        <v>0</v>
      </c>
      <c r="L22" s="10">
        <f t="shared" ref="L22" si="9">K22/E22</f>
        <v>0</v>
      </c>
      <c r="M22" s="9">
        <v>57.5</v>
      </c>
      <c r="N22" s="15">
        <v>0.67</v>
      </c>
    </row>
    <row r="23" spans="1:14" s="11" customFormat="1" x14ac:dyDescent="0.25">
      <c r="A23" s="8" t="str">
        <f>'1'!A19</f>
        <v>GESTION DE LOS SISTEMAS DE CALIDAD</v>
      </c>
      <c r="B23" s="9" t="s">
        <v>46</v>
      </c>
      <c r="C23" s="9" t="s">
        <v>54</v>
      </c>
      <c r="D23" s="28" t="s">
        <v>32</v>
      </c>
      <c r="E23" s="9">
        <f>'1'!E19</f>
        <v>6</v>
      </c>
      <c r="F23" s="9">
        <v>3</v>
      </c>
      <c r="G23" s="9"/>
      <c r="H23" s="10"/>
      <c r="I23" s="9">
        <f>(E23-SUM(F23:G23))-K23</f>
        <v>3</v>
      </c>
      <c r="J23" s="10"/>
      <c r="K23" s="9">
        <v>0</v>
      </c>
      <c r="L23" s="10">
        <f t="shared" ref="L23" si="10">K23/E23</f>
        <v>0</v>
      </c>
      <c r="M23" s="9">
        <v>41.67</v>
      </c>
      <c r="N23" s="15">
        <v>0.5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SUM(E16:E28)</f>
        <v>108</v>
      </c>
      <c r="F29" s="17">
        <f>SUM(F16:F28)</f>
        <v>61</v>
      </c>
      <c r="G29" s="17">
        <f>SUM(G16:G28)</f>
        <v>0</v>
      </c>
      <c r="H29" s="18">
        <f>SUM(F29:G29)/E29</f>
        <v>0.56481481481481477</v>
      </c>
      <c r="I29" s="17">
        <f t="shared" ref="I29" si="11">(E29-SUM(F29:G29))-K29</f>
        <v>47</v>
      </c>
      <c r="J29" s="18">
        <f t="shared" ref="J29" si="12">I29/E29</f>
        <v>0.43518518518518517</v>
      </c>
      <c r="K29" s="17">
        <f>SUM(K16:K28)</f>
        <v>0</v>
      </c>
      <c r="L29" s="18">
        <f t="shared" ref="L29" si="13">K29/E29</f>
        <v>0</v>
      </c>
      <c r="M29" s="17">
        <f>AVERAGE(M16:M28)</f>
        <v>45.728412698412704</v>
      </c>
      <c r="N29" s="19">
        <f>AVERAGE(N16:N28)</f>
        <v>0.54</v>
      </c>
    </row>
    <row r="31" spans="1:14" ht="120" customHeight="1" x14ac:dyDescent="0.25">
      <c r="A31" s="43" t="s">
        <v>26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3" spans="1:10" x14ac:dyDescent="0.25">
      <c r="A33" s="12"/>
    </row>
    <row r="34" spans="1:10" ht="13" x14ac:dyDescent="0.3">
      <c r="B34" s="50" t="s">
        <v>27</v>
      </c>
      <c r="C34" s="50"/>
      <c r="D34" s="50"/>
      <c r="G34" s="35" t="s">
        <v>28</v>
      </c>
      <c r="H34" s="35"/>
      <c r="I34" s="35"/>
      <c r="J34" s="35"/>
    </row>
    <row r="35" spans="1:10" ht="62.25" customHeight="1" x14ac:dyDescent="0.25">
      <c r="B35" s="51"/>
      <c r="C35" s="51"/>
      <c r="D35" s="51"/>
      <c r="G35" s="47"/>
      <c r="H35" s="47"/>
      <c r="I35" s="47"/>
      <c r="J35" s="47"/>
    </row>
    <row r="36" spans="1:10" hidden="1" x14ac:dyDescent="0.25">
      <c r="A36" s="52" t="e">
        <v>#REF!</v>
      </c>
      <c r="B36" s="52"/>
      <c r="C36" s="6"/>
      <c r="E36" s="52"/>
      <c r="F36" s="52"/>
      <c r="G36" s="52"/>
      <c r="H36" s="52"/>
    </row>
    <row r="37" spans="1:10" hidden="1" x14ac:dyDescent="0.25"/>
    <row r="38" spans="1:10" ht="45" customHeight="1" x14ac:dyDescent="0.25">
      <c r="B38" s="53" t="str">
        <f>B10</f>
        <v>MII. ELVIRA GOMEZ BARRIENTOS</v>
      </c>
      <c r="C38" s="53"/>
      <c r="D38" s="53"/>
      <c r="E38" s="13"/>
      <c r="F38" s="13"/>
      <c r="G38" s="54" t="s">
        <v>44</v>
      </c>
      <c r="H38" s="54"/>
      <c r="I38" s="54"/>
      <c r="J38" s="54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3" zoomScaleNormal="83" zoomScaleSheetLayoutView="100" workbookViewId="0">
      <selection activeCell="N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36" t="s">
        <v>2</v>
      </c>
      <c r="B6" s="36"/>
      <c r="C6" s="36"/>
      <c r="D6" s="36"/>
      <c r="E6" s="37" t="s">
        <v>34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7" t="s">
        <v>29</v>
      </c>
      <c r="C8" s="47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6" t="s">
        <v>7</v>
      </c>
      <c r="J8" s="46"/>
      <c r="K8" s="46"/>
      <c r="L8" s="47" t="str">
        <f>'1'!L8</f>
        <v>AGOSTO-DICIEMBRE 2024</v>
      </c>
      <c r="M8" s="47"/>
      <c r="N8" s="47"/>
    </row>
    <row r="10" spans="1:14" ht="13" x14ac:dyDescent="0.3">
      <c r="A10" s="4" t="s">
        <v>8</v>
      </c>
      <c r="B10" s="47" t="str">
        <f>'1'!B10</f>
        <v>MII. ELVIRA GOMEZ BARRIENTOS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ht="13" x14ac:dyDescent="0.25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14.5" x14ac:dyDescent="0.35">
      <c r="A14" s="25" t="str">
        <f>'1'!A14</f>
        <v>FUNDAMENTOS DE INVESTIGACION</v>
      </c>
      <c r="B14" s="22" t="s">
        <v>33</v>
      </c>
      <c r="C14" s="22" t="s">
        <v>39</v>
      </c>
      <c r="D14" s="22" t="s">
        <v>32</v>
      </c>
      <c r="E14" s="22">
        <v>24</v>
      </c>
      <c r="F14" s="22">
        <v>3</v>
      </c>
      <c r="G14" s="22">
        <v>11</v>
      </c>
      <c r="H14" s="23">
        <f>(F14+G14)/E14</f>
        <v>0.58333333333333337</v>
      </c>
      <c r="I14" s="22">
        <f>(E14-SUM(F14:G14))-K14</f>
        <v>10</v>
      </c>
      <c r="J14" s="23">
        <f>1-H14</f>
        <v>0.41666666666666663</v>
      </c>
      <c r="K14" s="22">
        <v>0</v>
      </c>
      <c r="L14" s="23">
        <f>K14/E14</f>
        <v>0</v>
      </c>
      <c r="M14" s="29">
        <v>49.35</v>
      </c>
      <c r="N14" s="24">
        <v>0.57999999999999996</v>
      </c>
    </row>
    <row r="15" spans="1:14" s="11" customFormat="1" ht="14.5" x14ac:dyDescent="0.35">
      <c r="A15" s="25" t="str">
        <f>'1'!A15</f>
        <v>ADMINISTRACION DE OPERACIONES I</v>
      </c>
      <c r="B15" s="22" t="s">
        <v>33</v>
      </c>
      <c r="C15" s="22" t="s">
        <v>39</v>
      </c>
      <c r="D15" s="22" t="s">
        <v>32</v>
      </c>
      <c r="E15" s="22">
        <v>30</v>
      </c>
      <c r="F15" s="22">
        <v>6</v>
      </c>
      <c r="G15" s="22">
        <v>14</v>
      </c>
      <c r="H15" s="23">
        <f>(F15+G15)/E15</f>
        <v>0.66666666666666663</v>
      </c>
      <c r="I15" s="22">
        <f t="shared" ref="I15:I18" si="0">(E15-SUM(F15:G15))-K15</f>
        <v>10</v>
      </c>
      <c r="J15" s="23">
        <f t="shared" ref="J15:J18" si="1">1-H15</f>
        <v>0.33333333333333337</v>
      </c>
      <c r="K15" s="22">
        <v>0</v>
      </c>
      <c r="L15" s="23">
        <f t="shared" ref="L15:L18" si="2">K15/E15</f>
        <v>0</v>
      </c>
      <c r="M15" s="29">
        <v>48.63</v>
      </c>
      <c r="N15" s="24">
        <v>0.67</v>
      </c>
    </row>
    <row r="16" spans="1:14" s="11" customFormat="1" x14ac:dyDescent="0.25">
      <c r="A16" s="25" t="str">
        <f>'1'!A16</f>
        <v>ADMINISTRACION DE OPERACIONES I</v>
      </c>
      <c r="B16" s="22" t="s">
        <v>33</v>
      </c>
      <c r="C16" s="22" t="s">
        <v>40</v>
      </c>
      <c r="D16" s="22" t="s">
        <v>32</v>
      </c>
      <c r="E16" s="22">
        <v>18</v>
      </c>
      <c r="F16" s="22">
        <v>6</v>
      </c>
      <c r="G16" s="22">
        <v>9</v>
      </c>
      <c r="H16" s="23">
        <f t="shared" ref="H16:H18" si="3">(F16+G16)/E16</f>
        <v>0.83333333333333337</v>
      </c>
      <c r="I16" s="22">
        <f t="shared" si="0"/>
        <v>3</v>
      </c>
      <c r="J16" s="23">
        <f t="shared" si="1"/>
        <v>0.16666666666666663</v>
      </c>
      <c r="K16" s="22">
        <v>0</v>
      </c>
      <c r="L16" s="23">
        <f t="shared" si="2"/>
        <v>0</v>
      </c>
      <c r="M16" s="22">
        <v>65.77</v>
      </c>
      <c r="N16" s="24">
        <v>0.85</v>
      </c>
    </row>
    <row r="17" spans="1:14" s="11" customFormat="1" x14ac:dyDescent="0.25">
      <c r="A17" s="25" t="str">
        <f>'1'!A17</f>
        <v xml:space="preserve">RELACIONES INDUSTRIALES </v>
      </c>
      <c r="B17" s="22" t="s">
        <v>33</v>
      </c>
      <c r="C17" s="22" t="str">
        <f>'1'!C17</f>
        <v>701A</v>
      </c>
      <c r="D17" s="22" t="s">
        <v>32</v>
      </c>
      <c r="E17" s="22">
        <v>15</v>
      </c>
      <c r="F17" s="22">
        <v>10</v>
      </c>
      <c r="G17" s="22">
        <v>5</v>
      </c>
      <c r="H17" s="23">
        <f t="shared" si="3"/>
        <v>1</v>
      </c>
      <c r="I17" s="22">
        <f t="shared" si="0"/>
        <v>0</v>
      </c>
      <c r="J17" s="23">
        <f t="shared" si="1"/>
        <v>0</v>
      </c>
      <c r="K17" s="22">
        <v>0</v>
      </c>
      <c r="L17" s="23">
        <f t="shared" si="2"/>
        <v>0</v>
      </c>
      <c r="M17" s="22">
        <v>83.2</v>
      </c>
      <c r="N17" s="24">
        <v>1</v>
      </c>
    </row>
    <row r="18" spans="1:14" s="11" customFormat="1" x14ac:dyDescent="0.25">
      <c r="A18" s="25" t="str">
        <f>'1'!A18</f>
        <v xml:space="preserve">RELACIONES INDUSTRIALES </v>
      </c>
      <c r="B18" s="22" t="s">
        <v>33</v>
      </c>
      <c r="C18" s="22" t="str">
        <f>'1'!C18</f>
        <v>701B</v>
      </c>
      <c r="D18" s="22" t="s">
        <v>32</v>
      </c>
      <c r="E18" s="22">
        <v>13</v>
      </c>
      <c r="F18" s="22">
        <v>6</v>
      </c>
      <c r="G18" s="22">
        <v>2</v>
      </c>
      <c r="H18" s="23">
        <f t="shared" si="3"/>
        <v>0.61538461538461542</v>
      </c>
      <c r="I18" s="22">
        <f t="shared" si="0"/>
        <v>5</v>
      </c>
      <c r="J18" s="23">
        <f t="shared" si="1"/>
        <v>0.38461538461538458</v>
      </c>
      <c r="K18" s="22">
        <v>0</v>
      </c>
      <c r="L18" s="23">
        <f t="shared" si="2"/>
        <v>0</v>
      </c>
      <c r="M18" s="22">
        <v>44.39</v>
      </c>
      <c r="N18" s="24">
        <v>0.62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2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31</v>
      </c>
      <c r="G28" s="17">
        <f>SUM(G14:G27)</f>
        <v>41</v>
      </c>
      <c r="H28" s="18">
        <f>SUM(F28:G28)/E28</f>
        <v>0.72</v>
      </c>
      <c r="I28" s="17">
        <f t="shared" ref="I28" si="4">(E28-SUM(F28:G28))-K28</f>
        <v>28</v>
      </c>
      <c r="J28" s="18">
        <f t="shared" ref="J28" si="5">I28/E28</f>
        <v>0.28000000000000003</v>
      </c>
      <c r="K28" s="17">
        <f>SUM(K14:K27)</f>
        <v>0</v>
      </c>
      <c r="L28" s="18">
        <f t="shared" ref="L28" si="6">K28/E28</f>
        <v>0</v>
      </c>
      <c r="M28" s="17">
        <f>AVERAGE(M14:M27)</f>
        <v>58.267999999999994</v>
      </c>
      <c r="N28" s="19">
        <f>AVERAGE(N14:N26)</f>
        <v>0.74399999999999999</v>
      </c>
    </row>
    <row r="30" spans="1:14" ht="120" customHeight="1" x14ac:dyDescent="0.25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5">
      <c r="A32" s="12"/>
    </row>
    <row r="33" spans="1:10" ht="13" x14ac:dyDescent="0.3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5">
      <c r="B34" s="51"/>
      <c r="C34" s="51"/>
      <c r="D34" s="51"/>
      <c r="G34" s="47"/>
      <c r="H34" s="47"/>
      <c r="I34" s="47"/>
      <c r="J34" s="47"/>
    </row>
    <row r="35" spans="1:10" hidden="1" x14ac:dyDescent="0.25">
      <c r="A35" s="52" t="e">
        <v>#REF!</v>
      </c>
      <c r="B35" s="52"/>
      <c r="C35" s="6"/>
      <c r="E35" s="52"/>
      <c r="F35" s="52"/>
      <c r="G35" s="52"/>
      <c r="H35" s="52"/>
    </row>
    <row r="36" spans="1:10" hidden="1" x14ac:dyDescent="0.25"/>
    <row r="37" spans="1:10" ht="45" customHeight="1" x14ac:dyDescent="0.25">
      <c r="B37" s="53" t="str">
        <f>B10</f>
        <v>MII. ELVIRA GOMEZ BARRIENTOS</v>
      </c>
      <c r="C37" s="53"/>
      <c r="D37" s="53"/>
      <c r="E37" s="13"/>
      <c r="F37" s="13"/>
      <c r="G37" s="54" t="s">
        <v>37</v>
      </c>
      <c r="H37" s="54"/>
      <c r="I37" s="54"/>
      <c r="J37" s="5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Gòmez Barrientos</cp:lastModifiedBy>
  <cp:revision/>
  <cp:lastPrinted>2023-10-09T21:47:42Z</cp:lastPrinted>
  <dcterms:created xsi:type="dcterms:W3CDTF">2021-11-22T14:45:25Z</dcterms:created>
  <dcterms:modified xsi:type="dcterms:W3CDTF">2024-12-11T18:35:03Z</dcterms:modified>
  <cp:category/>
  <cp:contentStatus/>
</cp:coreProperties>
</file>