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\S2\Reporte\Parcial\R4\"/>
    </mc:Choice>
  </mc:AlternateContent>
  <xr:revisionPtr revIDLastSave="0" documentId="13_ncr:1_{DA01A101-1CBE-43A5-B2AF-384BD01D7FF7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Dam" sheetId="1" r:id="rId1"/>
    <sheet name="Daw" sheetId="2" r:id="rId2"/>
    <sheet name="Mate" sheetId="3" r:id="rId3"/>
    <sheet name="Fp" sheetId="4" r:id="rId4"/>
  </sheets>
  <externalReferences>
    <externalReference r:id="rId5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3" i="4" l="1"/>
  <c r="U24" i="4"/>
  <c r="U23" i="4"/>
  <c r="Z24" i="3"/>
  <c r="Z18" i="3"/>
  <c r="Y25" i="3"/>
  <c r="Y19" i="3"/>
  <c r="Y24" i="3"/>
  <c r="Y18" i="3"/>
  <c r="Y13" i="2"/>
  <c r="X14" i="2"/>
  <c r="X13" i="2"/>
  <c r="Y9" i="2"/>
  <c r="X10" i="2"/>
  <c r="S11" i="2"/>
  <c r="U11" i="2" s="1"/>
  <c r="S10" i="2"/>
  <c r="U10" i="2"/>
  <c r="Q14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9" i="1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9" i="2"/>
  <c r="Q10" i="4"/>
  <c r="Q11" i="4"/>
  <c r="Q12" i="4"/>
  <c r="Q13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9" i="4"/>
  <c r="Q9" i="3"/>
  <c r="T9" i="3"/>
  <c r="O55" i="3"/>
  <c r="O56" i="3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J58" i="4" s="1"/>
  <c r="P54" i="4"/>
  <c r="P57" i="4" s="1"/>
  <c r="O54" i="4"/>
  <c r="O57" i="4" s="1"/>
  <c r="N54" i="4"/>
  <c r="N57" i="4" s="1"/>
  <c r="M54" i="4"/>
  <c r="M57" i="4" s="1"/>
  <c r="L54" i="4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T29" i="4"/>
  <c r="U30" i="4" s="1"/>
  <c r="T25" i="4"/>
  <c r="V16" i="4"/>
  <c r="W15" i="4" s="1"/>
  <c r="V15" i="4"/>
  <c r="B13" i="4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12" i="4"/>
  <c r="T11" i="4"/>
  <c r="V11" i="4" s="1"/>
  <c r="B11" i="4"/>
  <c r="B10" i="4"/>
  <c r="T9" i="4"/>
  <c r="N4" i="4"/>
  <c r="P56" i="3"/>
  <c r="P58" i="3" s="1"/>
  <c r="N56" i="3"/>
  <c r="M56" i="3"/>
  <c r="L56" i="3"/>
  <c r="K56" i="3"/>
  <c r="J56" i="3"/>
  <c r="P55" i="3"/>
  <c r="N55" i="3"/>
  <c r="N58" i="3" s="1"/>
  <c r="M55" i="3"/>
  <c r="L55" i="3"/>
  <c r="L58" i="3" s="1"/>
  <c r="K55" i="3"/>
  <c r="J55" i="3"/>
  <c r="P54" i="3"/>
  <c r="P57" i="3" s="1"/>
  <c r="N54" i="3"/>
  <c r="N57" i="3" s="1"/>
  <c r="M54" i="3"/>
  <c r="M57" i="3" s="1"/>
  <c r="L54" i="3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S26" i="3"/>
  <c r="T26" i="3" s="1"/>
  <c r="S25" i="3"/>
  <c r="V23" i="3"/>
  <c r="W25" i="3" s="1"/>
  <c r="T21" i="3"/>
  <c r="Y14" i="3"/>
  <c r="Z13" i="3" s="1"/>
  <c r="W14" i="3"/>
  <c r="X13" i="3" s="1"/>
  <c r="Y13" i="3"/>
  <c r="W13" i="3"/>
  <c r="T11" i="3"/>
  <c r="V11" i="3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N4" i="3"/>
  <c r="J57" i="2"/>
  <c r="P56" i="2"/>
  <c r="P58" i="2" s="1"/>
  <c r="O56" i="2"/>
  <c r="O58" i="2" s="1"/>
  <c r="N56" i="2"/>
  <c r="N58" i="2" s="1"/>
  <c r="M56" i="2"/>
  <c r="M58" i="2" s="1"/>
  <c r="L56" i="2"/>
  <c r="K56" i="2"/>
  <c r="K58" i="2" s="1"/>
  <c r="J56" i="2"/>
  <c r="P55" i="2"/>
  <c r="O55" i="2"/>
  <c r="N55" i="2"/>
  <c r="M55" i="2"/>
  <c r="L55" i="2"/>
  <c r="K55" i="2"/>
  <c r="J55" i="2"/>
  <c r="J58" i="2" s="1"/>
  <c r="P54" i="2"/>
  <c r="P57" i="2" s="1"/>
  <c r="O54" i="2"/>
  <c r="O57" i="2" s="1"/>
  <c r="N54" i="2"/>
  <c r="N57" i="2" s="1"/>
  <c r="M54" i="2"/>
  <c r="M57" i="2" s="1"/>
  <c r="L54" i="2"/>
  <c r="L57" i="2" s="1"/>
  <c r="K54" i="2"/>
  <c r="K57" i="2" s="1"/>
  <c r="J54" i="2"/>
  <c r="Q53" i="2"/>
  <c r="Q52" i="2"/>
  <c r="Q51" i="2"/>
  <c r="Q50" i="2"/>
  <c r="Q49" i="2"/>
  <c r="Q48" i="2"/>
  <c r="Q47" i="2"/>
  <c r="W46" i="2"/>
  <c r="Q46" i="2"/>
  <c r="V45" i="2"/>
  <c r="Q45" i="2"/>
  <c r="Q44" i="2"/>
  <c r="T43" i="2"/>
  <c r="Q43" i="2"/>
  <c r="Q42" i="2"/>
  <c r="Q41" i="2"/>
  <c r="Q40" i="2"/>
  <c r="Q39" i="2"/>
  <c r="Q38" i="2"/>
  <c r="Q37" i="2"/>
  <c r="Q36" i="2"/>
  <c r="Q35" i="2"/>
  <c r="Q34" i="2"/>
  <c r="Q33" i="2"/>
  <c r="B11" i="2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10" i="2"/>
  <c r="S9" i="2"/>
  <c r="N4" i="2"/>
  <c r="P57" i="1"/>
  <c r="O57" i="1"/>
  <c r="N57" i="1"/>
  <c r="M57" i="1"/>
  <c r="L57" i="1"/>
  <c r="K57" i="1"/>
  <c r="P56" i="1"/>
  <c r="O56" i="1"/>
  <c r="N56" i="1"/>
  <c r="M56" i="1"/>
  <c r="L56" i="1"/>
  <c r="K56" i="1"/>
  <c r="J56" i="1"/>
  <c r="J58" i="1" s="1"/>
  <c r="P55" i="1"/>
  <c r="P58" i="1" s="1"/>
  <c r="O55" i="1"/>
  <c r="O58" i="1" s="1"/>
  <c r="N55" i="1"/>
  <c r="N58" i="1" s="1"/>
  <c r="M55" i="1"/>
  <c r="M58" i="1" s="1"/>
  <c r="L55" i="1"/>
  <c r="L58" i="1" s="1"/>
  <c r="K55" i="1"/>
  <c r="K58" i="1" s="1"/>
  <c r="J55" i="1"/>
  <c r="P54" i="1"/>
  <c r="O54" i="1"/>
  <c r="N54" i="1"/>
  <c r="M54" i="1"/>
  <c r="L54" i="1"/>
  <c r="K54" i="1"/>
  <c r="J54" i="1"/>
  <c r="J57" i="1" s="1"/>
  <c r="Q53" i="1"/>
  <c r="Q52" i="1"/>
  <c r="Q51" i="1"/>
  <c r="Q50" i="1"/>
  <c r="Q49" i="1"/>
  <c r="Q48" i="1"/>
  <c r="Q47" i="1"/>
  <c r="U46" i="1"/>
  <c r="V48" i="1" s="1"/>
  <c r="Q46" i="1"/>
  <c r="Q45" i="1"/>
  <c r="Q44" i="1"/>
  <c r="T43" i="1"/>
  <c r="Q43" i="1"/>
  <c r="Q42" i="1"/>
  <c r="Q41" i="1"/>
  <c r="Q40" i="1"/>
  <c r="Q39" i="1"/>
  <c r="Q38" i="1"/>
  <c r="Q37" i="1"/>
  <c r="Q36" i="1"/>
  <c r="T26" i="1"/>
  <c r="U25" i="1" s="1"/>
  <c r="T25" i="1"/>
  <c r="X11" i="1"/>
  <c r="V11" i="1"/>
  <c r="Y10" i="1"/>
  <c r="X10" i="1"/>
  <c r="W10" i="1"/>
  <c r="V10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6" i="1"/>
  <c r="N4" i="1"/>
  <c r="Q55" i="2" l="1"/>
  <c r="L57" i="4"/>
  <c r="J58" i="3"/>
  <c r="K58" i="3"/>
  <c r="L57" i="3"/>
  <c r="T25" i="3"/>
  <c r="M58" i="3"/>
  <c r="L58" i="2"/>
  <c r="Q56" i="4"/>
  <c r="O58" i="3"/>
  <c r="O54" i="3"/>
  <c r="O57" i="3" s="1"/>
  <c r="Q55" i="3"/>
  <c r="Q55" i="1"/>
  <c r="Q58" i="1" s="1"/>
  <c r="Q55" i="4"/>
  <c r="Q54" i="2"/>
  <c r="Q56" i="2"/>
  <c r="Q54" i="1"/>
  <c r="Q57" i="1" s="1"/>
  <c r="Q54" i="4"/>
  <c r="Q58" i="2" l="1"/>
  <c r="Q57" i="4"/>
  <c r="Q58" i="4"/>
  <c r="Q57" i="2"/>
  <c r="Q54" i="3"/>
  <c r="Q56" i="3"/>
  <c r="Q58" i="3" s="1"/>
  <c r="Q57" i="3" l="1"/>
</calcChain>
</file>

<file path=xl/sharedStrings.xml><?xml version="1.0" encoding="utf-8"?>
<sst xmlns="http://schemas.openxmlformats.org/spreadsheetml/2006/main" count="358" uniqueCount="158">
  <si>
    <t>INSTITUTO TECNOLOGCIO SUPERIOR DE SAN ANDRES TUXTLA</t>
  </si>
  <si>
    <t>REPORTE DE CALIFICACIONES</t>
  </si>
  <si>
    <t>MATERIA</t>
  </si>
  <si>
    <t>Desarrollo de aplicaciones móviles</t>
  </si>
  <si>
    <t>GRUPO</t>
  </si>
  <si>
    <t>710-A</t>
  </si>
  <si>
    <t>FECHA</t>
  </si>
  <si>
    <t>PERIODO</t>
  </si>
  <si>
    <t>Agosto – Diciembre 2024</t>
  </si>
  <si>
    <t>CATEDRATICO</t>
  </si>
  <si>
    <t>Rogelio Enrique Telona Torres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</si>
  <si>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</si>
  <si>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</si>
  <si>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</si>
  <si>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</si>
  <si>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</si>
  <si>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</si>
  <si>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</si>
  <si>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</si>
  <si>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</si>
  <si>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</si>
  <si>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</si>
  <si>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211U0365</t>
  </si>
  <si>
    <t>AGUILAR RENDON LUIS ALBERTO</t>
  </si>
  <si>
    <t>211U0367</t>
  </si>
  <si>
    <t>BLAS DIAZ ABISAI</t>
  </si>
  <si>
    <t>211U0368</t>
  </si>
  <si>
    <t>CAMPOS MARTINEZ YAHIR</t>
  </si>
  <si>
    <t>211U0370</t>
  </si>
  <si>
    <t>CORTES IXBA ANGEL DE JAZMIN</t>
  </si>
  <si>
    <t>211U0371</t>
  </si>
  <si>
    <t>DOMINGUEZ CRUZ DANIELA</t>
  </si>
  <si>
    <t>201U0233</t>
  </si>
  <si>
    <t>FISCAL MALAGA ANGEL DE JESUS</t>
  </si>
  <si>
    <t>211U0372</t>
  </si>
  <si>
    <t>FISCAL POLITO ROMAN OMAR</t>
  </si>
  <si>
    <t>211U0373</t>
  </si>
  <si>
    <t>GATICA ANTELE JAQUELINE</t>
  </si>
  <si>
    <t>211U0374</t>
  </si>
  <si>
    <t>GOMEZ ALEMAN ABDIEL MIGUEL</t>
  </si>
  <si>
    <t>211U0377</t>
  </si>
  <si>
    <t>GONZALEZ DIAZ JOSE MARIA</t>
  </si>
  <si>
    <t>211U0378</t>
  </si>
  <si>
    <t>IGNOT MARTINEZ SCARLET DEL CARMEN</t>
  </si>
  <si>
    <t>211U0380</t>
  </si>
  <si>
    <t>IXTEPAN TEMICH JOSE ANGEL</t>
  </si>
  <si>
    <t>211U0381</t>
  </si>
  <si>
    <t>MALAGA QUINO KAREN VALERIA</t>
  </si>
  <si>
    <t>211U0382</t>
  </si>
  <si>
    <t>MIL QUINO CARLOS FRANCISCO</t>
  </si>
  <si>
    <t>211U0383</t>
  </si>
  <si>
    <t>MILLAN POLITO CHRISTIAN MANUEL</t>
  </si>
  <si>
    <t>211U0384</t>
  </si>
  <si>
    <t>MIROS TOLEDO ELSA YAZIRI</t>
  </si>
  <si>
    <t>201U0241</t>
  </si>
  <si>
    <t>PEREZ MARTINEZ OMAR FERNANDO</t>
  </si>
  <si>
    <t>211U0386</t>
  </si>
  <si>
    <t>QUINO CINTA KARLA GUADALUPE</t>
  </si>
  <si>
    <t>211U0387</t>
  </si>
  <si>
    <t>RIVAS CHAMPALA LUIS ENRIQUE</t>
  </si>
  <si>
    <t>211U0388</t>
  </si>
  <si>
    <t>ROSAS FAJARDO JOSE MANUEL</t>
  </si>
  <si>
    <t>201U0244</t>
  </si>
  <si>
    <t>TEMICH COTA JOSE MANUEL</t>
  </si>
  <si>
    <t>221U0524</t>
  </si>
  <si>
    <t>TOTO FISCAL ISELA</t>
  </si>
  <si>
    <t>211U0204</t>
  </si>
  <si>
    <t>TOTO LIBRADO ROBERTO</t>
  </si>
  <si>
    <t>211U0633</t>
  </si>
  <si>
    <t>VILLEGAS CHAGALA JAIR ARTURO</t>
  </si>
  <si>
    <t>191U0418</t>
  </si>
  <si>
    <t>XALA HERNANDEZ EDUARDO</t>
  </si>
  <si>
    <t>211U0389</t>
  </si>
  <si>
    <t>ZUÑIGA CHAVEZ ANGEL JOSUE</t>
  </si>
  <si>
    <t>211U0390</t>
  </si>
  <si>
    <t>ZUÑIGA CHAVEZ EDDI JOSUE</t>
  </si>
  <si>
    <t>APROBADOS</t>
  </si>
  <si>
    <t>REPROBADOS</t>
  </si>
  <si>
    <t>TOTAL</t>
  </si>
  <si>
    <t>% APROBACION</t>
  </si>
  <si>
    <t>% REPROBACION</t>
  </si>
  <si>
    <t>FIRMA DEL CATEDRATICO</t>
  </si>
  <si>
    <t>Desarrollo de aplicaciones web</t>
  </si>
  <si>
    <t>Matemáticas Discretas</t>
  </si>
  <si>
    <t>110-A</t>
  </si>
  <si>
    <t>241U0328</t>
  </si>
  <si>
    <t>AGUILERA PÓLITO PERLA ITZEL</t>
  </si>
  <si>
    <t>241U0329</t>
  </si>
  <si>
    <t>ALONSO TOLEN ORLANDO DE JESÚS</t>
  </si>
  <si>
    <t>241U0331</t>
  </si>
  <si>
    <t>APARICIO TEXNA LUIS ANTONIO</t>
  </si>
  <si>
    <t>241U0333</t>
  </si>
  <si>
    <t>CARRILLO BONILLA ANA SOFIA</t>
  </si>
  <si>
    <t>241U0334</t>
  </si>
  <si>
    <t>CHONTAL CRUZ JOSÉ GABRIEL</t>
  </si>
  <si>
    <t>241U0335</t>
  </si>
  <si>
    <t>CHONTAL TOTO ANDRE OSMAR</t>
  </si>
  <si>
    <t>241U0336</t>
  </si>
  <si>
    <t>CRUZ PUCHETA LEONARDO ANTONIO</t>
  </si>
  <si>
    <t>241U0337</t>
  </si>
  <si>
    <t>DIAZ POLITO JOSE ANTONIO</t>
  </si>
  <si>
    <t>241U0338</t>
  </si>
  <si>
    <t>ESCOBAR CAIXBA VICTOR JOEL</t>
  </si>
  <si>
    <t>241U0339</t>
  </si>
  <si>
    <t>ESPINOZA APARICIO CINTHYA VIRIDIANA</t>
  </si>
  <si>
    <t>241U0340</t>
  </si>
  <si>
    <t>FERNANDEZ BUSTAMANTE ALEJANDRO DE JESUS</t>
  </si>
  <si>
    <t>241U0341</t>
  </si>
  <si>
    <t>FISCAL COBIX IRVING ZURIEL</t>
  </si>
  <si>
    <t>241U0342</t>
  </si>
  <si>
    <t>GARCIA HIPOLITO EDUARDO ALCIDES</t>
  </si>
  <si>
    <t>241U0343</t>
  </si>
  <si>
    <t>GARCIA TELLEZ HECTOR ALONSO</t>
  </si>
  <si>
    <t>241U0344</t>
  </si>
  <si>
    <t>GAVILÁN PÉREZ GÉNESIS</t>
  </si>
  <si>
    <t>241U0648</t>
  </si>
  <si>
    <t>HERNÁNDEZ GONZÁLEZ HÉCTOR DE JESUS</t>
  </si>
  <si>
    <t>241U0573</t>
  </si>
  <si>
    <t>JUAREZ SERRANO SUSANA XIMENA</t>
  </si>
  <si>
    <t>231U0299</t>
  </si>
  <si>
    <t>LINAREZ UTRERA SEBASTIAN</t>
  </si>
  <si>
    <t>241U0345</t>
  </si>
  <si>
    <t>LOPEZ AVILA EVELYN DE LOS ANGELES</t>
  </si>
  <si>
    <t>241U0346</t>
  </si>
  <si>
    <t>MIXTEGA SOSA YURI DIANA</t>
  </si>
  <si>
    <t>241U0347</t>
  </si>
  <si>
    <t>NIETO GOLPE OMAR</t>
  </si>
  <si>
    <t>241U0634</t>
  </si>
  <si>
    <t>OCHOA MALAGA DAVID FRANCISCO</t>
  </si>
  <si>
    <t>241U0348</t>
  </si>
  <si>
    <t>PALAYOT DECUIR JUAN PABLO</t>
  </si>
  <si>
    <t>241U0349</t>
  </si>
  <si>
    <t>PAXTIAN TOTO MIGUEL ANGEL</t>
  </si>
  <si>
    <t>241U0350</t>
  </si>
  <si>
    <t>PEREZ GARCIA IRMA JOSELIN</t>
  </si>
  <si>
    <t>241U0351</t>
  </si>
  <si>
    <t>PEREZ HERNANDEZ CARLOS ALDHEBARAM</t>
  </si>
  <si>
    <t>241U0352</t>
  </si>
  <si>
    <t>QUINO CINTA ANGEL EMANUEL</t>
  </si>
  <si>
    <t>241U0353</t>
  </si>
  <si>
    <t>RAMIREZ QUINO ISAAC DANIEL</t>
  </si>
  <si>
    <t>241U0354</t>
  </si>
  <si>
    <t>RAMOS CARACAS GERARDO</t>
  </si>
  <si>
    <t>241U0355</t>
  </si>
  <si>
    <t>REYES CARVAJAL BRIAN</t>
  </si>
  <si>
    <t>241U0356</t>
  </si>
  <si>
    <t>REYES MACARIO NICOLAS</t>
  </si>
  <si>
    <t>241U0357</t>
  </si>
  <si>
    <t>ROSADO TEMICH CHRISTIAN</t>
  </si>
  <si>
    <t>241U0562</t>
  </si>
  <si>
    <t>TORRES HERNANDEZ ERICK DE JESUS</t>
  </si>
  <si>
    <t>241U0581</t>
  </si>
  <si>
    <t>TOTO PUCHETA ISIS DEL CARMEN</t>
  </si>
  <si>
    <t>241U0358</t>
  </si>
  <si>
    <t>XOLO MIXTEGA ALAN</t>
  </si>
  <si>
    <t>241U0359</t>
  </si>
  <si>
    <t>ZAZUETA ZEPEDA DAEL ALEJANDRO</t>
  </si>
  <si>
    <t>Fundamentos de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</si>
</sst>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rgb="FF000000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C9211E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Arial Unicode MS"/>
    </font>
    <font>
      <b/>
      <i/>
      <sz val="16"/>
      <color theme="1"/>
      <name val="Arial Unicode MS"/>
    </font>
    <font>
      <b/>
      <i/>
      <u/>
      <sz val="11"/>
      <color theme="1"/>
      <name val="Arial Unicode MS"/>
    </font>
    <font>
      <sz val="11"/>
      <color theme="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7CE"/>
        <bgColor rgb="FFFBE5D6"/>
      </patternFill>
    </fill>
    <fill>
      <patternFill patternType="solid">
        <fgColor rgb="FFFFFF00"/>
        <bgColor rgb="FFFFFF00"/>
      </patternFill>
    </fill>
    <fill>
      <patternFill patternType="solid">
        <fgColor rgb="FFFBE5D6"/>
        <bgColor rgb="FFFFC7CE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9" fontId="10" fillId="0" borderId="0" applyBorder="0" applyProtection="0"/>
    <xf numFmtId="0" fontId="1" fillId="2" borderId="0" applyBorder="0" applyProtection="0"/>
    <xf numFmtId="0" fontId="11" fillId="0" borderId="0"/>
    <xf numFmtId="0" fontId="12" fillId="0" borderId="0">
      <alignment horizontal="center"/>
    </xf>
    <xf numFmtId="0" fontId="12" fillId="0" borderId="0">
      <alignment horizontal="center" textRotation="90"/>
    </xf>
    <xf numFmtId="0" fontId="13" fillId="0" borderId="0"/>
    <xf numFmtId="0" fontId="13" fillId="0" borderId="0"/>
  </cellStyleXfs>
  <cellXfs count="43">
    <xf numFmtId="0" fontId="0" fillId="0" borderId="0" xfId="0"/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0" fillId="0" borderId="2" xfId="0" applyBorder="1"/>
    <xf numFmtId="0" fontId="3" fillId="0" borderId="2" xfId="0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1" fontId="7" fillId="0" borderId="0" xfId="0" applyNumberFormat="1" applyFont="1"/>
    <xf numFmtId="1" fontId="0" fillId="0" borderId="0" xfId="0" applyNumberFormat="1"/>
    <xf numFmtId="0" fontId="4" fillId="0" borderId="2" xfId="0" applyFont="1" applyBorder="1"/>
    <xf numFmtId="0" fontId="3" fillId="4" borderId="3" xfId="0" applyFont="1" applyFill="1" applyBorder="1" applyAlignment="1">
      <alignment horizontal="center"/>
    </xf>
    <xf numFmtId="9" fontId="3" fillId="4" borderId="2" xfId="1" applyFont="1" applyFill="1" applyBorder="1" applyAlignment="1" applyProtection="1">
      <alignment horizontal="center"/>
    </xf>
    <xf numFmtId="9" fontId="8" fillId="4" borderId="2" xfId="1" applyFont="1" applyFill="1" applyBorder="1" applyAlignment="1" applyProtection="1">
      <alignment horizontal="center"/>
    </xf>
    <xf numFmtId="1" fontId="0" fillId="0" borderId="2" xfId="0" applyNumberFormat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3" fillId="4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7" fillId="0" borderId="0" xfId="0" applyFont="1" applyFill="1"/>
    <xf numFmtId="0" fontId="14" fillId="0" borderId="0" xfId="0" applyFont="1"/>
    <xf numFmtId="1" fontId="14" fillId="0" borderId="0" xfId="0" applyNumberFormat="1" applyFont="1"/>
  </cellXfs>
  <cellStyles count="8">
    <cellStyle name="cf1" xfId="2" xr:uid="{00000000-0005-0000-0000-000006000000}"/>
    <cellStyle name="Heading" xfId="4" xr:uid="{8F012FC7-66C4-48F9-BE97-B475FCFB9611}"/>
    <cellStyle name="Heading1" xfId="5" xr:uid="{712DBD96-A9E6-4725-A0F4-84E3A0DBCBA0}"/>
    <cellStyle name="Normal" xfId="0" builtinId="0"/>
    <cellStyle name="Normal 2" xfId="3" xr:uid="{9C83E05F-BE00-4098-997B-709492C47FB7}"/>
    <cellStyle name="Porcentaje" xfId="1" builtinId="5"/>
    <cellStyle name="Result" xfId="6" xr:uid="{5562968C-EA84-486E-A13F-93A35F809B7B}"/>
    <cellStyle name="Result2" xfId="7" xr:uid="{D48E54FC-59F7-4057-99C6-689909007148}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\S2\Reporte\Parcial\R4\Reportes_Parciales_y_Final_Agosto2022.xlsx" TargetMode="External"/><Relationship Id="rId1" Type="http://schemas.openxmlformats.org/officeDocument/2006/relationships/externalLinkPath" Target="Reportes_Parciales_y_Final_Agosto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Final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Y62"/>
  <sheetViews>
    <sheetView topLeftCell="A16" zoomScale="110" zoomScaleNormal="110" workbookViewId="0">
      <selection activeCell="L14" sqref="L14"/>
    </sheetView>
  </sheetViews>
  <sheetFormatPr baseColWidth="10" defaultColWidth="10.453125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  <col min="20" max="20" width="11.1796875" customWidth="1"/>
    <col min="21" max="22" width="9.08984375" customWidth="1"/>
  </cols>
  <sheetData>
    <row r="2" spans="2:25" ht="15.5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7"/>
      <c r="R2" s="7"/>
    </row>
    <row r="3" spans="2:25">
      <c r="C3" s="35" t="s">
        <v>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5"/>
      <c r="R3" s="5"/>
    </row>
    <row r="4" spans="2:25">
      <c r="C4" t="s">
        <v>2</v>
      </c>
      <c r="D4" s="36" t="s">
        <v>3</v>
      </c>
      <c r="E4" s="36"/>
      <c r="F4" s="36"/>
      <c r="G4" s="36"/>
      <c r="I4" t="s">
        <v>4</v>
      </c>
      <c r="J4" s="32" t="s">
        <v>5</v>
      </c>
      <c r="K4" s="32"/>
      <c r="M4" t="s">
        <v>6</v>
      </c>
      <c r="N4" s="37">
        <f ca="1">TODAY()</f>
        <v>45632</v>
      </c>
      <c r="O4" s="37"/>
    </row>
    <row r="5" spans="2:25" ht="6.75" customHeight="1">
      <c r="D5" s="8"/>
      <c r="E5" s="8"/>
      <c r="F5" s="8"/>
      <c r="G5" s="8"/>
    </row>
    <row r="6" spans="2:25">
      <c r="C6" t="s">
        <v>7</v>
      </c>
      <c r="D6" s="32" t="s">
        <v>8</v>
      </c>
      <c r="E6" s="32"/>
      <c r="F6" s="32"/>
      <c r="G6" s="32"/>
      <c r="I6" s="23" t="s">
        <v>9</v>
      </c>
      <c r="J6" s="23"/>
      <c r="K6" s="33" t="s">
        <v>10</v>
      </c>
      <c r="L6" s="33"/>
      <c r="M6" s="33"/>
      <c r="N6" s="33"/>
      <c r="O6" s="33"/>
      <c r="P6" s="33"/>
    </row>
    <row r="7" spans="2:25" ht="11.25" customHeight="1"/>
    <row r="8" spans="2:25">
      <c r="B8" s="9" t="s">
        <v>11</v>
      </c>
      <c r="C8" s="9" t="s">
        <v>12</v>
      </c>
      <c r="D8" s="31" t="s">
        <v>13</v>
      </c>
      <c r="E8" s="31"/>
      <c r="F8" s="31"/>
      <c r="G8" s="31"/>
      <c r="H8" s="31"/>
      <c r="I8" s="31"/>
      <c r="J8" s="3" t="s">
        <v>14</v>
      </c>
      <c r="K8" s="3" t="s">
        <v>15</v>
      </c>
      <c r="L8" s="3" t="s">
        <v>16</v>
      </c>
      <c r="M8" s="3" t="s">
        <v>17</v>
      </c>
      <c r="N8" s="3" t="s">
        <v>18</v>
      </c>
      <c r="O8" s="3" t="s">
        <v>19</v>
      </c>
      <c r="P8" s="3" t="s">
        <v>20</v>
      </c>
      <c r="Q8" s="10" t="s">
        <v>21</v>
      </c>
    </row>
    <row r="9" spans="2:25">
      <c r="B9" s="4">
        <v>1</v>
      </c>
      <c r="C9" s="9" t="s">
        <v>22</v>
      </c>
      <c r="D9" s="31" t="s">
        <v>23</v>
      </c>
      <c r="E9" s="31"/>
      <c r="F9" s="31"/>
      <c r="G9" s="31"/>
      <c r="H9" s="31"/>
      <c r="I9" s="31"/>
      <c r="J9" s="11">
        <v>95</v>
      </c>
      <c r="K9" s="11">
        <v>97</v>
      </c>
      <c r="L9" s="11">
        <v>80</v>
      </c>
      <c r="M9" s="3"/>
      <c r="N9" s="3"/>
      <c r="O9" s="3"/>
      <c r="P9" s="3"/>
      <c r="Q9" s="12">
        <f>SUM(J9:P9)/4</f>
        <v>68</v>
      </c>
      <c r="S9" s="13"/>
      <c r="T9" s="14"/>
      <c r="U9" s="14"/>
      <c r="V9" s="14"/>
      <c r="W9" s="14"/>
      <c r="X9" s="14"/>
      <c r="Y9" s="14"/>
    </row>
    <row r="10" spans="2:25">
      <c r="B10" s="4">
        <f t="shared" ref="B10:B53" si="0">B9+1</f>
        <v>2</v>
      </c>
      <c r="C10" s="9" t="s">
        <v>24</v>
      </c>
      <c r="D10" s="31" t="s">
        <v>25</v>
      </c>
      <c r="E10" s="31"/>
      <c r="F10" s="31"/>
      <c r="G10" s="31"/>
      <c r="H10" s="31"/>
      <c r="I10" s="31"/>
      <c r="J10" s="11">
        <v>97</v>
      </c>
      <c r="K10" s="11">
        <v>100</v>
      </c>
      <c r="L10" s="11">
        <v>80</v>
      </c>
      <c r="M10" s="3"/>
      <c r="N10" s="3"/>
      <c r="O10" s="3"/>
      <c r="P10" s="3"/>
      <c r="Q10" s="12">
        <f t="shared" ref="Q10:Q35" si="1">SUM(J10:P10)/4</f>
        <v>69.25</v>
      </c>
      <c r="S10" s="13"/>
      <c r="T10" s="14"/>
      <c r="U10" s="14"/>
      <c r="V10" s="15">
        <f>AVERAGE(K9:K35)</f>
        <v>77.81481481481481</v>
      </c>
      <c r="W10" s="15">
        <f>V11*100/27</f>
        <v>77.777777777777771</v>
      </c>
      <c r="X10" s="15">
        <f>AVERAGE(L9:L35)</f>
        <v>74.592592592592595</v>
      </c>
      <c r="Y10" s="15">
        <f>X11*100/27</f>
        <v>92.592592592592595</v>
      </c>
    </row>
    <row r="11" spans="2:25">
      <c r="B11" s="4">
        <f t="shared" si="0"/>
        <v>3</v>
      </c>
      <c r="C11" s="9" t="s">
        <v>26</v>
      </c>
      <c r="D11" s="31" t="s">
        <v>27</v>
      </c>
      <c r="E11" s="31"/>
      <c r="F11" s="31"/>
      <c r="G11" s="31"/>
      <c r="H11" s="31"/>
      <c r="I11" s="31"/>
      <c r="J11" s="11">
        <v>92</v>
      </c>
      <c r="K11" s="11">
        <v>100</v>
      </c>
      <c r="L11" s="11">
        <v>80</v>
      </c>
      <c r="M11" s="3"/>
      <c r="N11" s="3"/>
      <c r="O11" s="3"/>
      <c r="P11" s="3"/>
      <c r="Q11" s="12">
        <f t="shared" si="1"/>
        <v>68</v>
      </c>
      <c r="S11" s="13"/>
      <c r="T11" s="14"/>
      <c r="U11" s="14"/>
      <c r="V11" s="14">
        <f>COUNTIF(K9:K35,"&gt;=78")</f>
        <v>21</v>
      </c>
      <c r="W11" s="14"/>
      <c r="X11" s="14">
        <f>COUNTIF(L9:L35,"&gt;=75")</f>
        <v>25</v>
      </c>
      <c r="Y11" s="14"/>
    </row>
    <row r="12" spans="2:25">
      <c r="B12" s="4">
        <f t="shared" si="0"/>
        <v>4</v>
      </c>
      <c r="C12" s="9" t="s">
        <v>28</v>
      </c>
      <c r="D12" s="31" t="s">
        <v>29</v>
      </c>
      <c r="E12" s="31"/>
      <c r="F12" s="31"/>
      <c r="G12" s="31"/>
      <c r="H12" s="31"/>
      <c r="I12" s="31"/>
      <c r="J12" s="11">
        <v>100</v>
      </c>
      <c r="K12" s="11">
        <v>93</v>
      </c>
      <c r="L12" s="11">
        <v>80</v>
      </c>
      <c r="M12" s="3"/>
      <c r="N12" s="3"/>
      <c r="O12" s="3"/>
      <c r="P12" s="3"/>
      <c r="Q12" s="12">
        <f t="shared" si="1"/>
        <v>68.25</v>
      </c>
      <c r="S12" s="13"/>
      <c r="T12" s="14"/>
      <c r="U12" s="14"/>
      <c r="V12" s="14"/>
      <c r="W12" s="14"/>
      <c r="X12" s="14"/>
      <c r="Y12" s="14"/>
    </row>
    <row r="13" spans="2:25">
      <c r="B13" s="4">
        <f t="shared" si="0"/>
        <v>5</v>
      </c>
      <c r="C13" s="9" t="s">
        <v>30</v>
      </c>
      <c r="D13" s="31" t="s">
        <v>31</v>
      </c>
      <c r="E13" s="31"/>
      <c r="F13" s="31"/>
      <c r="G13" s="31"/>
      <c r="H13" s="31"/>
      <c r="I13" s="31"/>
      <c r="J13" s="11">
        <v>100</v>
      </c>
      <c r="K13" s="11">
        <v>100</v>
      </c>
      <c r="L13" s="11">
        <v>80</v>
      </c>
      <c r="M13" s="3"/>
      <c r="N13" s="3"/>
      <c r="O13" s="3"/>
      <c r="P13" s="3"/>
      <c r="Q13" s="12">
        <f t="shared" si="1"/>
        <v>70</v>
      </c>
      <c r="S13" s="13"/>
      <c r="T13" s="14"/>
      <c r="U13" s="14"/>
      <c r="V13" s="14"/>
      <c r="W13" s="14"/>
      <c r="X13" s="14"/>
      <c r="Y13" s="14"/>
    </row>
    <row r="14" spans="2:25">
      <c r="B14" s="4">
        <f t="shared" si="0"/>
        <v>6</v>
      </c>
      <c r="C14" s="9" t="s">
        <v>32</v>
      </c>
      <c r="D14" s="31" t="s">
        <v>33</v>
      </c>
      <c r="E14" s="31"/>
      <c r="F14" s="31"/>
      <c r="G14" s="31"/>
      <c r="H14" s="31"/>
      <c r="I14" s="31"/>
      <c r="J14" s="11">
        <v>0</v>
      </c>
      <c r="K14" s="11">
        <v>100</v>
      </c>
      <c r="L14" s="11">
        <v>88</v>
      </c>
      <c r="M14" s="3"/>
      <c r="N14" s="3"/>
      <c r="O14" s="3"/>
      <c r="P14" s="3"/>
      <c r="Q14" s="12">
        <f t="shared" si="1"/>
        <v>47</v>
      </c>
      <c r="S14" s="13"/>
      <c r="T14" s="14"/>
      <c r="U14" s="14"/>
      <c r="V14" s="14"/>
      <c r="W14" s="14"/>
      <c r="X14" s="14"/>
      <c r="Y14" s="14"/>
    </row>
    <row r="15" spans="2:25">
      <c r="B15" s="4">
        <f t="shared" si="0"/>
        <v>7</v>
      </c>
      <c r="C15" s="9" t="s">
        <v>34</v>
      </c>
      <c r="D15" s="31" t="s">
        <v>35</v>
      </c>
      <c r="E15" s="31"/>
      <c r="F15" s="31"/>
      <c r="G15" s="31"/>
      <c r="H15" s="31"/>
      <c r="I15" s="31"/>
      <c r="J15" s="11">
        <v>100</v>
      </c>
      <c r="K15" s="11">
        <v>93</v>
      </c>
      <c r="L15" s="11">
        <v>90</v>
      </c>
      <c r="M15" s="3"/>
      <c r="N15" s="3"/>
      <c r="O15" s="3"/>
      <c r="P15" s="3"/>
      <c r="Q15" s="12">
        <f t="shared" si="1"/>
        <v>70.75</v>
      </c>
      <c r="S15" s="13"/>
      <c r="T15" s="14"/>
      <c r="U15" s="14"/>
      <c r="V15" s="14"/>
      <c r="W15" s="14"/>
      <c r="X15" s="14"/>
      <c r="Y15" s="14"/>
    </row>
    <row r="16" spans="2:25">
      <c r="B16" s="4">
        <f t="shared" si="0"/>
        <v>8</v>
      </c>
      <c r="C16" s="9" t="s">
        <v>36</v>
      </c>
      <c r="D16" s="31" t="s">
        <v>37</v>
      </c>
      <c r="E16" s="31"/>
      <c r="F16" s="31"/>
      <c r="G16" s="31"/>
      <c r="H16" s="31"/>
      <c r="I16" s="31"/>
      <c r="J16" s="11">
        <v>93</v>
      </c>
      <c r="K16" s="11">
        <v>100</v>
      </c>
      <c r="L16" s="11">
        <v>80</v>
      </c>
      <c r="M16" s="3"/>
      <c r="N16" s="3"/>
      <c r="O16" s="3"/>
      <c r="P16" s="3"/>
      <c r="Q16" s="12">
        <f t="shared" si="1"/>
        <v>68.25</v>
      </c>
      <c r="S16" s="13"/>
      <c r="T16" s="14"/>
      <c r="U16" s="14"/>
      <c r="V16" s="14"/>
      <c r="W16" s="14"/>
      <c r="X16" s="14"/>
      <c r="Y16" s="14"/>
    </row>
    <row r="17" spans="2:25">
      <c r="B17" s="4">
        <f t="shared" si="0"/>
        <v>9</v>
      </c>
      <c r="C17" s="9" t="s">
        <v>38</v>
      </c>
      <c r="D17" s="31" t="s">
        <v>39</v>
      </c>
      <c r="E17" s="31"/>
      <c r="F17" s="31"/>
      <c r="G17" s="31"/>
      <c r="H17" s="31"/>
      <c r="I17" s="31"/>
      <c r="J17" s="11">
        <v>95</v>
      </c>
      <c r="K17" s="11">
        <v>89</v>
      </c>
      <c r="L17" s="11">
        <v>80</v>
      </c>
      <c r="M17" s="3"/>
      <c r="N17" s="3"/>
      <c r="O17" s="3"/>
      <c r="P17" s="3"/>
      <c r="Q17" s="12">
        <f t="shared" si="1"/>
        <v>66</v>
      </c>
      <c r="S17" s="13"/>
      <c r="T17" s="14"/>
      <c r="U17" s="14"/>
      <c r="V17" s="14"/>
      <c r="W17" s="14"/>
      <c r="X17" s="14"/>
      <c r="Y17" s="14"/>
    </row>
    <row r="18" spans="2:25">
      <c r="B18" s="4">
        <f t="shared" si="0"/>
        <v>10</v>
      </c>
      <c r="C18" s="9" t="s">
        <v>40</v>
      </c>
      <c r="D18" s="31" t="s">
        <v>41</v>
      </c>
      <c r="E18" s="31"/>
      <c r="F18" s="31"/>
      <c r="G18" s="31"/>
      <c r="H18" s="31"/>
      <c r="I18" s="31"/>
      <c r="J18" s="11">
        <v>0</v>
      </c>
      <c r="K18" s="11">
        <v>97</v>
      </c>
      <c r="L18" s="11">
        <v>80</v>
      </c>
      <c r="M18" s="3"/>
      <c r="N18" s="3"/>
      <c r="O18" s="3"/>
      <c r="P18" s="3"/>
      <c r="Q18" s="12">
        <f t="shared" si="1"/>
        <v>44.25</v>
      </c>
      <c r="S18" s="13"/>
      <c r="T18" s="14"/>
      <c r="U18" s="14"/>
      <c r="V18" s="14"/>
      <c r="W18" s="14"/>
      <c r="X18" s="14"/>
      <c r="Y18" s="14"/>
    </row>
    <row r="19" spans="2:25">
      <c r="B19" s="4">
        <f t="shared" si="0"/>
        <v>11</v>
      </c>
      <c r="C19" s="9" t="s">
        <v>42</v>
      </c>
      <c r="D19" s="31" t="s">
        <v>43</v>
      </c>
      <c r="E19" s="31"/>
      <c r="F19" s="31"/>
      <c r="G19" s="31"/>
      <c r="H19" s="31"/>
      <c r="I19" s="31"/>
      <c r="J19" s="11">
        <v>95</v>
      </c>
      <c r="K19" s="11">
        <v>90</v>
      </c>
      <c r="L19" s="11">
        <v>80</v>
      </c>
      <c r="M19" s="3"/>
      <c r="N19" s="3"/>
      <c r="O19" s="3"/>
      <c r="P19" s="3"/>
      <c r="Q19" s="12">
        <f t="shared" si="1"/>
        <v>66.25</v>
      </c>
      <c r="S19" s="13"/>
      <c r="T19" s="14"/>
      <c r="U19" s="14"/>
      <c r="V19" s="14"/>
      <c r="W19" s="14"/>
      <c r="X19" s="14"/>
      <c r="Y19" s="14"/>
    </row>
    <row r="20" spans="2:25">
      <c r="B20" s="4">
        <f t="shared" si="0"/>
        <v>12</v>
      </c>
      <c r="C20" s="9" t="s">
        <v>44</v>
      </c>
      <c r="D20" s="31" t="s">
        <v>45</v>
      </c>
      <c r="E20" s="31"/>
      <c r="F20" s="31"/>
      <c r="G20" s="31"/>
      <c r="H20" s="31"/>
      <c r="I20" s="31"/>
      <c r="J20" s="11">
        <v>93</v>
      </c>
      <c r="K20" s="11">
        <v>0</v>
      </c>
      <c r="L20" s="11">
        <v>80</v>
      </c>
      <c r="M20" s="3"/>
      <c r="N20" s="3"/>
      <c r="O20" s="3"/>
      <c r="P20" s="3"/>
      <c r="Q20" s="12">
        <f t="shared" si="1"/>
        <v>43.25</v>
      </c>
      <c r="S20" s="13"/>
      <c r="T20" s="14"/>
      <c r="U20" s="14"/>
      <c r="V20" s="14"/>
      <c r="W20" s="14"/>
      <c r="X20" s="14"/>
      <c r="Y20" s="14"/>
    </row>
    <row r="21" spans="2:25">
      <c r="B21" s="4">
        <f t="shared" si="0"/>
        <v>13</v>
      </c>
      <c r="C21" s="9" t="s">
        <v>46</v>
      </c>
      <c r="D21" s="31" t="s">
        <v>47</v>
      </c>
      <c r="E21" s="31"/>
      <c r="F21" s="31"/>
      <c r="G21" s="31"/>
      <c r="H21" s="31"/>
      <c r="I21" s="31"/>
      <c r="J21" s="11">
        <v>95</v>
      </c>
      <c r="K21" s="11">
        <v>95</v>
      </c>
      <c r="L21" s="11">
        <v>80</v>
      </c>
      <c r="M21" s="3"/>
      <c r="N21" s="3"/>
      <c r="O21" s="3"/>
      <c r="P21" s="3"/>
      <c r="Q21" s="12">
        <f t="shared" si="1"/>
        <v>67.5</v>
      </c>
      <c r="S21" s="13"/>
      <c r="T21" s="14"/>
      <c r="U21" s="14"/>
      <c r="V21" s="14"/>
      <c r="W21" s="14"/>
      <c r="X21" s="14"/>
      <c r="Y21" s="14"/>
    </row>
    <row r="22" spans="2:25">
      <c r="B22" s="4">
        <f t="shared" si="0"/>
        <v>14</v>
      </c>
      <c r="C22" s="9" t="s">
        <v>48</v>
      </c>
      <c r="D22" s="31" t="s">
        <v>49</v>
      </c>
      <c r="E22" s="31"/>
      <c r="F22" s="31"/>
      <c r="G22" s="31"/>
      <c r="H22" s="31"/>
      <c r="I22" s="31"/>
      <c r="J22" s="11">
        <v>89</v>
      </c>
      <c r="K22" s="11">
        <v>90</v>
      </c>
      <c r="L22" s="11">
        <v>80</v>
      </c>
      <c r="M22" s="3"/>
      <c r="N22" s="3"/>
      <c r="O22" s="3"/>
      <c r="P22" s="3"/>
      <c r="Q22" s="12">
        <f t="shared" si="1"/>
        <v>64.75</v>
      </c>
      <c r="S22" s="13"/>
      <c r="T22" s="14"/>
      <c r="U22" s="14"/>
      <c r="V22" s="14"/>
      <c r="W22" s="14"/>
      <c r="X22" s="14"/>
      <c r="Y22" s="14"/>
    </row>
    <row r="23" spans="2:25">
      <c r="B23" s="4">
        <f t="shared" si="0"/>
        <v>15</v>
      </c>
      <c r="C23" s="9" t="s">
        <v>50</v>
      </c>
      <c r="D23" s="31" t="s">
        <v>51</v>
      </c>
      <c r="E23" s="31"/>
      <c r="F23" s="31"/>
      <c r="G23" s="31"/>
      <c r="H23" s="31"/>
      <c r="I23" s="31"/>
      <c r="J23" s="11">
        <v>100</v>
      </c>
      <c r="K23" s="11">
        <v>100</v>
      </c>
      <c r="L23" s="11">
        <v>80</v>
      </c>
      <c r="M23" s="3"/>
      <c r="N23" s="3"/>
      <c r="O23" s="3"/>
      <c r="P23" s="3"/>
      <c r="Q23" s="12">
        <f t="shared" si="1"/>
        <v>70</v>
      </c>
      <c r="S23" s="13"/>
      <c r="T23" s="14"/>
      <c r="U23" s="14"/>
      <c r="V23" s="14"/>
      <c r="W23" s="14"/>
      <c r="X23" s="14"/>
      <c r="Y23" s="14"/>
    </row>
    <row r="24" spans="2:25">
      <c r="B24" s="4">
        <f t="shared" si="0"/>
        <v>16</v>
      </c>
      <c r="C24" s="9" t="s">
        <v>52</v>
      </c>
      <c r="D24" s="31" t="s">
        <v>53</v>
      </c>
      <c r="E24" s="31"/>
      <c r="F24" s="31"/>
      <c r="G24" s="31"/>
      <c r="H24" s="31"/>
      <c r="I24" s="31"/>
      <c r="J24" s="11">
        <v>100</v>
      </c>
      <c r="K24" s="11">
        <v>70</v>
      </c>
      <c r="L24" s="11">
        <v>80</v>
      </c>
      <c r="M24" s="3"/>
      <c r="N24" s="3"/>
      <c r="O24" s="3"/>
      <c r="P24" s="3"/>
      <c r="Q24" s="12">
        <f t="shared" si="1"/>
        <v>62.5</v>
      </c>
      <c r="S24" s="13"/>
      <c r="T24" s="14"/>
      <c r="U24" s="14"/>
      <c r="V24" s="14"/>
      <c r="W24" s="14"/>
      <c r="X24" s="14"/>
      <c r="Y24" s="14"/>
    </row>
    <row r="25" spans="2:25">
      <c r="B25" s="4">
        <f t="shared" si="0"/>
        <v>17</v>
      </c>
      <c r="C25" s="9" t="s">
        <v>54</v>
      </c>
      <c r="D25" s="31" t="s">
        <v>55</v>
      </c>
      <c r="E25" s="31"/>
      <c r="F25" s="31"/>
      <c r="G25" s="31"/>
      <c r="H25" s="31"/>
      <c r="I25" s="31"/>
      <c r="J25" s="11">
        <v>94</v>
      </c>
      <c r="K25" s="11">
        <v>0</v>
      </c>
      <c r="L25" s="11">
        <v>0</v>
      </c>
      <c r="M25" s="3"/>
      <c r="N25" s="3"/>
      <c r="O25" s="3"/>
      <c r="P25" s="3"/>
      <c r="Q25" s="12">
        <f t="shared" si="1"/>
        <v>23.5</v>
      </c>
      <c r="S25" s="13"/>
      <c r="T25" s="15">
        <f>AVERAGE(J9:J35)</f>
        <v>85.407407407407405</v>
      </c>
      <c r="U25" s="15">
        <f>T26*100/27</f>
        <v>88.888888888888886</v>
      </c>
      <c r="V25" s="14"/>
      <c r="W25" s="14"/>
      <c r="X25" s="14"/>
      <c r="Y25" s="14"/>
    </row>
    <row r="26" spans="2:25">
      <c r="B26" s="4">
        <f t="shared" si="0"/>
        <v>18</v>
      </c>
      <c r="C26" s="9" t="s">
        <v>56</v>
      </c>
      <c r="D26" s="31" t="s">
        <v>57</v>
      </c>
      <c r="E26" s="31"/>
      <c r="F26" s="31"/>
      <c r="G26" s="31"/>
      <c r="H26" s="31"/>
      <c r="I26" s="31"/>
      <c r="J26" s="11">
        <v>100</v>
      </c>
      <c r="K26" s="11">
        <v>97</v>
      </c>
      <c r="L26" s="11">
        <v>80</v>
      </c>
      <c r="M26" s="3"/>
      <c r="N26" s="3"/>
      <c r="O26" s="3"/>
      <c r="P26" s="3"/>
      <c r="Q26" s="12">
        <f t="shared" si="1"/>
        <v>69.25</v>
      </c>
      <c r="S26" s="13"/>
      <c r="T26" s="14">
        <f>COUNTIF(J9:J35,"&gt;=85")</f>
        <v>24</v>
      </c>
      <c r="U26" s="14"/>
      <c r="V26" s="14"/>
      <c r="W26" s="14"/>
      <c r="X26" s="14"/>
      <c r="Y26" s="14"/>
    </row>
    <row r="27" spans="2:25">
      <c r="B27" s="4">
        <f t="shared" si="0"/>
        <v>19</v>
      </c>
      <c r="C27" s="9" t="s">
        <v>58</v>
      </c>
      <c r="D27" s="31" t="s">
        <v>59</v>
      </c>
      <c r="E27" s="31"/>
      <c r="F27" s="31"/>
      <c r="G27" s="31"/>
      <c r="H27" s="31"/>
      <c r="I27" s="31"/>
      <c r="J27" s="11">
        <v>100</v>
      </c>
      <c r="K27" s="11">
        <v>100</v>
      </c>
      <c r="L27" s="11">
        <v>80</v>
      </c>
      <c r="M27" s="3"/>
      <c r="N27" s="3"/>
      <c r="O27" s="3"/>
      <c r="P27" s="3"/>
      <c r="Q27" s="12">
        <f t="shared" si="1"/>
        <v>70</v>
      </c>
      <c r="S27" s="13"/>
      <c r="T27" s="14"/>
      <c r="U27" s="14"/>
      <c r="V27" s="14"/>
      <c r="W27" s="14"/>
      <c r="X27" s="14"/>
      <c r="Y27" s="14"/>
    </row>
    <row r="28" spans="2:25">
      <c r="B28" s="4">
        <f t="shared" si="0"/>
        <v>20</v>
      </c>
      <c r="C28" s="9" t="s">
        <v>60</v>
      </c>
      <c r="D28" s="31" t="s">
        <v>61</v>
      </c>
      <c r="E28" s="31"/>
      <c r="F28" s="31"/>
      <c r="G28" s="31"/>
      <c r="H28" s="31"/>
      <c r="I28" s="31"/>
      <c r="J28" s="11">
        <v>100</v>
      </c>
      <c r="K28" s="11">
        <v>97</v>
      </c>
      <c r="L28" s="11">
        <v>78</v>
      </c>
      <c r="M28" s="3"/>
      <c r="N28" s="3"/>
      <c r="O28" s="3"/>
      <c r="P28" s="3"/>
      <c r="Q28" s="12">
        <f t="shared" si="1"/>
        <v>68.75</v>
      </c>
      <c r="S28" s="13"/>
      <c r="T28" s="14"/>
      <c r="U28" s="14"/>
      <c r="V28" s="14"/>
      <c r="W28" s="14"/>
      <c r="X28" s="14"/>
      <c r="Y28" s="14"/>
    </row>
    <row r="29" spans="2:25">
      <c r="B29" s="4">
        <f t="shared" si="0"/>
        <v>21</v>
      </c>
      <c r="C29" s="9" t="s">
        <v>62</v>
      </c>
      <c r="D29" s="31" t="s">
        <v>63</v>
      </c>
      <c r="E29" s="31"/>
      <c r="F29" s="31"/>
      <c r="G29" s="31"/>
      <c r="H29" s="31"/>
      <c r="I29" s="31"/>
      <c r="J29" s="11">
        <v>93</v>
      </c>
      <c r="K29" s="11">
        <v>0</v>
      </c>
      <c r="L29" s="11">
        <v>78</v>
      </c>
      <c r="M29" s="3"/>
      <c r="N29" s="3"/>
      <c r="O29" s="3"/>
      <c r="P29" s="3"/>
      <c r="Q29" s="12">
        <f t="shared" si="1"/>
        <v>42.75</v>
      </c>
      <c r="S29" s="13"/>
      <c r="T29" s="14"/>
      <c r="U29" s="14"/>
      <c r="V29" s="14"/>
      <c r="W29" s="14"/>
      <c r="X29" s="14"/>
      <c r="Y29" s="14"/>
    </row>
    <row r="30" spans="2:25">
      <c r="B30" s="4">
        <f t="shared" si="0"/>
        <v>22</v>
      </c>
      <c r="C30" s="9" t="s">
        <v>64</v>
      </c>
      <c r="D30" s="31" t="s">
        <v>65</v>
      </c>
      <c r="E30" s="31"/>
      <c r="F30" s="31"/>
      <c r="G30" s="31"/>
      <c r="H30" s="31"/>
      <c r="I30" s="31"/>
      <c r="J30" s="11">
        <v>100</v>
      </c>
      <c r="K30" s="11">
        <v>100</v>
      </c>
      <c r="L30" s="11">
        <v>80</v>
      </c>
      <c r="M30" s="3"/>
      <c r="N30" s="3"/>
      <c r="O30" s="3"/>
      <c r="P30" s="3"/>
      <c r="Q30" s="12">
        <f t="shared" si="1"/>
        <v>70</v>
      </c>
      <c r="S30" s="13"/>
      <c r="T30" s="13"/>
      <c r="U30" s="13"/>
      <c r="V30" s="13"/>
      <c r="W30" s="13"/>
    </row>
    <row r="31" spans="2:25">
      <c r="B31" s="4">
        <f t="shared" si="0"/>
        <v>23</v>
      </c>
      <c r="C31" s="9" t="s">
        <v>66</v>
      </c>
      <c r="D31" s="31" t="s">
        <v>67</v>
      </c>
      <c r="E31" s="31"/>
      <c r="F31" s="31"/>
      <c r="G31" s="31"/>
      <c r="H31" s="31"/>
      <c r="I31" s="31"/>
      <c r="J31" s="11">
        <v>95</v>
      </c>
      <c r="K31" s="11">
        <v>0</v>
      </c>
      <c r="L31" s="11">
        <v>80</v>
      </c>
      <c r="M31" s="3"/>
      <c r="N31" s="3"/>
      <c r="O31" s="3"/>
      <c r="P31" s="3"/>
      <c r="Q31" s="12">
        <f t="shared" si="1"/>
        <v>43.75</v>
      </c>
      <c r="S31" s="13"/>
      <c r="T31" s="13"/>
      <c r="U31" s="13"/>
      <c r="V31" s="13"/>
      <c r="W31" s="13"/>
    </row>
    <row r="32" spans="2:25">
      <c r="B32" s="4">
        <f t="shared" si="0"/>
        <v>24</v>
      </c>
      <c r="C32" s="9" t="s">
        <v>68</v>
      </c>
      <c r="D32" s="31" t="s">
        <v>69</v>
      </c>
      <c r="E32" s="31"/>
      <c r="F32" s="31"/>
      <c r="G32" s="31"/>
      <c r="H32" s="31"/>
      <c r="I32" s="31"/>
      <c r="J32" s="11">
        <v>95</v>
      </c>
      <c r="K32" s="11">
        <v>100</v>
      </c>
      <c r="L32" s="11">
        <v>80</v>
      </c>
      <c r="M32" s="3"/>
      <c r="N32" s="3"/>
      <c r="O32" s="3"/>
      <c r="P32" s="3"/>
      <c r="Q32" s="12">
        <f t="shared" si="1"/>
        <v>68.75</v>
      </c>
      <c r="S32" s="13"/>
      <c r="T32" s="13"/>
      <c r="U32" s="13"/>
      <c r="V32" s="13"/>
      <c r="W32" s="13"/>
    </row>
    <row r="33" spans="2:23">
      <c r="B33" s="4">
        <f t="shared" si="0"/>
        <v>25</v>
      </c>
      <c r="C33" s="9" t="s">
        <v>70</v>
      </c>
      <c r="D33" s="31" t="s">
        <v>71</v>
      </c>
      <c r="E33" s="31"/>
      <c r="F33" s="31"/>
      <c r="G33" s="31"/>
      <c r="H33" s="31"/>
      <c r="I33" s="31"/>
      <c r="J33" s="11">
        <v>0</v>
      </c>
      <c r="K33" s="11">
        <v>0</v>
      </c>
      <c r="L33" s="11">
        <v>0</v>
      </c>
      <c r="M33" s="3"/>
      <c r="N33" s="3"/>
      <c r="O33" s="3"/>
      <c r="P33" s="3"/>
      <c r="Q33" s="12">
        <f t="shared" si="1"/>
        <v>0</v>
      </c>
      <c r="T33" s="16"/>
    </row>
    <row r="34" spans="2:23">
      <c r="B34" s="4">
        <f t="shared" si="0"/>
        <v>26</v>
      </c>
      <c r="C34" s="9" t="s">
        <v>72</v>
      </c>
      <c r="D34" s="31" t="s">
        <v>73</v>
      </c>
      <c r="E34" s="31"/>
      <c r="F34" s="31"/>
      <c r="G34" s="31"/>
      <c r="H34" s="31"/>
      <c r="I34" s="31"/>
      <c r="J34" s="11">
        <v>88</v>
      </c>
      <c r="K34" s="11">
        <v>93</v>
      </c>
      <c r="L34" s="11">
        <v>80</v>
      </c>
      <c r="M34" s="3"/>
      <c r="N34" s="3"/>
      <c r="O34" s="3"/>
      <c r="P34" s="3"/>
      <c r="Q34" s="12">
        <f t="shared" si="1"/>
        <v>65.25</v>
      </c>
      <c r="T34" s="16"/>
    </row>
    <row r="35" spans="2:23">
      <c r="B35" s="4">
        <f t="shared" si="0"/>
        <v>27</v>
      </c>
      <c r="C35" s="9" t="s">
        <v>74</v>
      </c>
      <c r="D35" s="31" t="s">
        <v>75</v>
      </c>
      <c r="E35" s="31"/>
      <c r="F35" s="31"/>
      <c r="G35" s="31"/>
      <c r="H35" s="31"/>
      <c r="I35" s="31"/>
      <c r="J35" s="11">
        <v>97</v>
      </c>
      <c r="K35" s="11">
        <v>100</v>
      </c>
      <c r="L35" s="11">
        <v>80</v>
      </c>
      <c r="M35" s="3"/>
      <c r="N35" s="3"/>
      <c r="O35" s="3"/>
      <c r="P35" s="3"/>
      <c r="Q35" s="12">
        <f t="shared" si="1"/>
        <v>69.25</v>
      </c>
    </row>
    <row r="36" spans="2:23">
      <c r="B36" s="4">
        <f t="shared" si="0"/>
        <v>28</v>
      </c>
      <c r="C36" s="9"/>
      <c r="D36" s="31"/>
      <c r="E36" s="31"/>
      <c r="F36" s="31"/>
      <c r="G36" s="31"/>
      <c r="H36" s="31"/>
      <c r="I36" s="31"/>
      <c r="J36" s="11"/>
      <c r="K36" s="3"/>
      <c r="L36" s="3"/>
      <c r="M36" s="3"/>
      <c r="N36" s="3"/>
      <c r="O36" s="3"/>
      <c r="P36" s="3"/>
      <c r="Q36" s="12">
        <f t="shared" ref="Q36:Q53" si="2">SUM(J36:P36)/7</f>
        <v>0</v>
      </c>
    </row>
    <row r="37" spans="2:23">
      <c r="B37" s="4">
        <f t="shared" si="0"/>
        <v>29</v>
      </c>
      <c r="C37" s="9"/>
      <c r="D37" s="31"/>
      <c r="E37" s="31"/>
      <c r="F37" s="31"/>
      <c r="G37" s="31"/>
      <c r="H37" s="31"/>
      <c r="I37" s="31"/>
      <c r="J37" s="11"/>
      <c r="K37" s="3"/>
      <c r="L37" s="3"/>
      <c r="M37" s="3"/>
      <c r="N37" s="3"/>
      <c r="O37" s="3"/>
      <c r="P37" s="3"/>
      <c r="Q37" s="12">
        <f t="shared" si="2"/>
        <v>0</v>
      </c>
    </row>
    <row r="38" spans="2:23">
      <c r="B38" s="4">
        <f t="shared" si="0"/>
        <v>30</v>
      </c>
      <c r="C38" s="9"/>
      <c r="D38" s="31"/>
      <c r="E38" s="31"/>
      <c r="F38" s="31"/>
      <c r="G38" s="31"/>
      <c r="H38" s="31"/>
      <c r="I38" s="31"/>
      <c r="J38" s="11"/>
      <c r="K38" s="3"/>
      <c r="L38" s="3"/>
      <c r="M38" s="3"/>
      <c r="N38" s="3"/>
      <c r="O38" s="3"/>
      <c r="P38" s="3"/>
      <c r="Q38" s="12">
        <f t="shared" si="2"/>
        <v>0</v>
      </c>
    </row>
    <row r="39" spans="2:23">
      <c r="B39" s="4">
        <f t="shared" si="0"/>
        <v>31</v>
      </c>
      <c r="C39" s="9"/>
      <c r="D39" s="31"/>
      <c r="E39" s="31"/>
      <c r="F39" s="31"/>
      <c r="G39" s="31"/>
      <c r="H39" s="31"/>
      <c r="I39" s="31"/>
      <c r="J39" s="11"/>
      <c r="K39" s="3"/>
      <c r="L39" s="3"/>
      <c r="M39" s="3"/>
      <c r="N39" s="3"/>
      <c r="O39" s="3"/>
      <c r="P39" s="3"/>
      <c r="Q39" s="12">
        <f t="shared" si="2"/>
        <v>0</v>
      </c>
    </row>
    <row r="40" spans="2:23">
      <c r="B40" s="4">
        <f t="shared" si="0"/>
        <v>32</v>
      </c>
      <c r="C40" s="9"/>
      <c r="D40" s="31"/>
      <c r="E40" s="31"/>
      <c r="F40" s="31"/>
      <c r="G40" s="31"/>
      <c r="H40" s="31"/>
      <c r="I40" s="31"/>
      <c r="J40" s="11"/>
      <c r="K40" s="3"/>
      <c r="L40" s="3"/>
      <c r="M40" s="3"/>
      <c r="N40" s="3"/>
      <c r="O40" s="3"/>
      <c r="P40" s="3"/>
      <c r="Q40" s="12">
        <f t="shared" si="2"/>
        <v>0</v>
      </c>
    </row>
    <row r="41" spans="2:23">
      <c r="B41" s="4">
        <f t="shared" si="0"/>
        <v>33</v>
      </c>
      <c r="C41" s="9"/>
      <c r="D41" s="31"/>
      <c r="E41" s="31"/>
      <c r="F41" s="31"/>
      <c r="G41" s="31"/>
      <c r="H41" s="31"/>
      <c r="I41" s="31"/>
      <c r="J41" s="11"/>
      <c r="K41" s="3"/>
      <c r="L41" s="3"/>
      <c r="M41" s="3"/>
      <c r="N41" s="3"/>
      <c r="O41" s="3"/>
      <c r="P41" s="3"/>
      <c r="Q41" s="12">
        <f t="shared" si="2"/>
        <v>0</v>
      </c>
    </row>
    <row r="42" spans="2:23">
      <c r="B42" s="4">
        <f t="shared" si="0"/>
        <v>34</v>
      </c>
      <c r="C42" s="9"/>
      <c r="D42" s="31"/>
      <c r="E42" s="31"/>
      <c r="F42" s="31"/>
      <c r="G42" s="31"/>
      <c r="H42" s="31"/>
      <c r="I42" s="31"/>
      <c r="J42" s="11"/>
      <c r="K42" s="3"/>
      <c r="L42" s="3"/>
      <c r="M42" s="3"/>
      <c r="N42" s="3"/>
      <c r="O42" s="3"/>
      <c r="P42" s="3"/>
      <c r="Q42" s="12">
        <f t="shared" si="2"/>
        <v>0</v>
      </c>
      <c r="T42" s="14"/>
      <c r="U42" s="14"/>
      <c r="V42" s="14"/>
      <c r="W42" s="14"/>
    </row>
    <row r="43" spans="2:23">
      <c r="B43" s="4">
        <f t="shared" si="0"/>
        <v>35</v>
      </c>
      <c r="C43" s="4"/>
      <c r="D43" s="28"/>
      <c r="E43" s="28"/>
      <c r="F43" s="28"/>
      <c r="G43" s="28"/>
      <c r="H43" s="28"/>
      <c r="I43" s="28"/>
      <c r="J43" s="11"/>
      <c r="K43" s="3"/>
      <c r="L43" s="3"/>
      <c r="M43" s="3"/>
      <c r="N43" s="3"/>
      <c r="O43" s="3"/>
      <c r="P43" s="3"/>
      <c r="Q43" s="12">
        <f t="shared" si="2"/>
        <v>0</v>
      </c>
      <c r="T43" s="15">
        <f>AVERAGE(J9:J37)</f>
        <v>85.407407407407405</v>
      </c>
      <c r="U43" s="14"/>
      <c r="V43" s="14"/>
      <c r="W43" s="14"/>
    </row>
    <row r="44" spans="2:23">
      <c r="B44" s="4">
        <f t="shared" si="0"/>
        <v>36</v>
      </c>
      <c r="C44" s="4"/>
      <c r="D44" s="28"/>
      <c r="E44" s="28"/>
      <c r="F44" s="28"/>
      <c r="G44" s="28"/>
      <c r="H44" s="28"/>
      <c r="I44" s="28"/>
      <c r="J44" s="3"/>
      <c r="K44" s="3"/>
      <c r="L44" s="3"/>
      <c r="M44" s="3"/>
      <c r="N44" s="3"/>
      <c r="O44" s="3"/>
      <c r="P44" s="3"/>
      <c r="Q44" s="12">
        <f t="shared" si="2"/>
        <v>0</v>
      </c>
      <c r="T44" s="14"/>
      <c r="U44" s="14"/>
      <c r="V44" s="14"/>
      <c r="W44" s="14"/>
    </row>
    <row r="45" spans="2:23">
      <c r="B45" s="4">
        <f t="shared" si="0"/>
        <v>37</v>
      </c>
      <c r="C45" s="17"/>
      <c r="D45" s="28"/>
      <c r="E45" s="28"/>
      <c r="F45" s="28"/>
      <c r="G45" s="28"/>
      <c r="H45" s="28"/>
      <c r="I45" s="28"/>
      <c r="J45" s="3"/>
      <c r="K45" s="3"/>
      <c r="L45" s="3"/>
      <c r="M45" s="3"/>
      <c r="N45" s="3"/>
      <c r="O45" s="3"/>
      <c r="P45" s="3"/>
      <c r="Q45" s="12">
        <f t="shared" si="2"/>
        <v>0</v>
      </c>
      <c r="T45" s="14"/>
      <c r="U45" s="14">
        <v>29</v>
      </c>
      <c r="V45" s="14">
        <v>100</v>
      </c>
      <c r="W45" s="14"/>
    </row>
    <row r="46" spans="2:23">
      <c r="B46" s="4">
        <f t="shared" si="0"/>
        <v>38</v>
      </c>
      <c r="C46" s="17"/>
      <c r="D46" s="28"/>
      <c r="E46" s="28"/>
      <c r="F46" s="28"/>
      <c r="G46" s="28"/>
      <c r="H46" s="28"/>
      <c r="I46" s="28"/>
      <c r="J46" s="3"/>
      <c r="K46" s="3"/>
      <c r="L46" s="3"/>
      <c r="M46" s="3"/>
      <c r="N46" s="3"/>
      <c r="O46" s="3"/>
      <c r="P46" s="3"/>
      <c r="Q46" s="12">
        <f t="shared" si="2"/>
        <v>0</v>
      </c>
      <c r="T46" s="14"/>
      <c r="U46" s="14">
        <f>COUNTIF(J9:J37,"&gt;=67")</f>
        <v>24</v>
      </c>
      <c r="V46" s="14"/>
      <c r="W46" s="14"/>
    </row>
    <row r="47" spans="2:23">
      <c r="B47" s="4">
        <f t="shared" si="0"/>
        <v>39</v>
      </c>
      <c r="C47" s="17"/>
      <c r="D47" s="28"/>
      <c r="E47" s="28"/>
      <c r="F47" s="28"/>
      <c r="G47" s="28"/>
      <c r="H47" s="28"/>
      <c r="I47" s="28"/>
      <c r="J47" s="3"/>
      <c r="K47" s="3"/>
      <c r="L47" s="3"/>
      <c r="M47" s="3"/>
      <c r="N47" s="3"/>
      <c r="O47" s="3"/>
      <c r="P47" s="3"/>
      <c r="Q47" s="12">
        <f t="shared" si="2"/>
        <v>0</v>
      </c>
      <c r="T47" s="14"/>
      <c r="U47" s="14"/>
      <c r="V47" s="14"/>
      <c r="W47" s="14"/>
    </row>
    <row r="48" spans="2:23">
      <c r="B48" s="4">
        <f t="shared" si="0"/>
        <v>40</v>
      </c>
      <c r="C48" s="17"/>
      <c r="D48" s="28"/>
      <c r="E48" s="28"/>
      <c r="F48" s="28"/>
      <c r="G48" s="28"/>
      <c r="H48" s="28"/>
      <c r="I48" s="28"/>
      <c r="J48" s="3"/>
      <c r="K48" s="3"/>
      <c r="L48" s="3"/>
      <c r="M48" s="3"/>
      <c r="N48" s="3"/>
      <c r="O48" s="3"/>
      <c r="P48" s="3"/>
      <c r="Q48" s="12">
        <f t="shared" si="2"/>
        <v>0</v>
      </c>
      <c r="T48" s="14"/>
      <c r="U48" s="14"/>
      <c r="V48" s="15">
        <f>U46*V45/29</f>
        <v>82.758620689655174</v>
      </c>
      <c r="W48" s="14"/>
    </row>
    <row r="49" spans="2:17">
      <c r="B49" s="4">
        <f t="shared" si="0"/>
        <v>41</v>
      </c>
      <c r="C49" s="17"/>
      <c r="D49" s="28"/>
      <c r="E49" s="28"/>
      <c r="F49" s="28"/>
      <c r="G49" s="28"/>
      <c r="H49" s="28"/>
      <c r="I49" s="28"/>
      <c r="J49" s="3"/>
      <c r="K49" s="3"/>
      <c r="L49" s="3"/>
      <c r="M49" s="3"/>
      <c r="N49" s="3"/>
      <c r="O49" s="3"/>
      <c r="P49" s="3"/>
      <c r="Q49" s="12">
        <f t="shared" si="2"/>
        <v>0</v>
      </c>
    </row>
    <row r="50" spans="2:17">
      <c r="B50" s="4">
        <f t="shared" si="0"/>
        <v>42</v>
      </c>
      <c r="C50" s="17"/>
      <c r="D50" s="28"/>
      <c r="E50" s="28"/>
      <c r="F50" s="28"/>
      <c r="G50" s="28"/>
      <c r="H50" s="28"/>
      <c r="I50" s="28"/>
      <c r="J50" s="3"/>
      <c r="K50" s="3"/>
      <c r="L50" s="3"/>
      <c r="M50" s="3"/>
      <c r="N50" s="3"/>
      <c r="O50" s="3"/>
      <c r="P50" s="3"/>
      <c r="Q50" s="12">
        <f t="shared" si="2"/>
        <v>0</v>
      </c>
    </row>
    <row r="51" spans="2:17">
      <c r="B51" s="4">
        <f t="shared" si="0"/>
        <v>43</v>
      </c>
      <c r="C51" s="17"/>
      <c r="D51" s="28"/>
      <c r="E51" s="28"/>
      <c r="F51" s="28"/>
      <c r="G51" s="28"/>
      <c r="H51" s="28"/>
      <c r="I51" s="28"/>
      <c r="J51" s="3"/>
      <c r="K51" s="3"/>
      <c r="L51" s="3"/>
      <c r="M51" s="3"/>
      <c r="N51" s="3"/>
      <c r="O51" s="3"/>
      <c r="P51" s="3"/>
      <c r="Q51" s="12">
        <f t="shared" si="2"/>
        <v>0</v>
      </c>
    </row>
    <row r="52" spans="2:17">
      <c r="B52" s="4">
        <f t="shared" si="0"/>
        <v>44</v>
      </c>
      <c r="C52" s="17"/>
      <c r="D52" s="28"/>
      <c r="E52" s="28"/>
      <c r="F52" s="28"/>
      <c r="G52" s="28"/>
      <c r="H52" s="28"/>
      <c r="I52" s="28"/>
      <c r="J52" s="3"/>
      <c r="K52" s="3"/>
      <c r="L52" s="3"/>
      <c r="M52" s="3"/>
      <c r="N52" s="3"/>
      <c r="O52" s="3"/>
      <c r="P52" s="3"/>
      <c r="Q52" s="12">
        <f t="shared" si="2"/>
        <v>0</v>
      </c>
    </row>
    <row r="53" spans="2:17">
      <c r="B53" s="4">
        <f t="shared" si="0"/>
        <v>45</v>
      </c>
      <c r="C53" s="9"/>
      <c r="D53" s="29"/>
      <c r="E53" s="29"/>
      <c r="F53" s="29"/>
      <c r="G53" s="29"/>
      <c r="H53" s="29"/>
      <c r="I53" s="29"/>
      <c r="J53" s="9"/>
      <c r="K53" s="9"/>
      <c r="L53" s="9"/>
      <c r="M53" s="9"/>
      <c r="N53" s="9"/>
      <c r="O53" s="9"/>
      <c r="P53" s="9"/>
      <c r="Q53" s="12">
        <f t="shared" si="2"/>
        <v>0</v>
      </c>
    </row>
    <row r="54" spans="2:17">
      <c r="C54" s="23"/>
      <c r="D54" s="23"/>
      <c r="E54" s="5"/>
      <c r="H54" s="30" t="s">
        <v>76</v>
      </c>
      <c r="I54" s="30"/>
      <c r="J54" s="2">
        <f t="shared" ref="J54:P54" si="3">COUNTIF(J9:J53,"&gt;=70")</f>
        <v>24</v>
      </c>
      <c r="K54" s="2">
        <f t="shared" si="3"/>
        <v>22</v>
      </c>
      <c r="L54" s="2">
        <f t="shared" si="3"/>
        <v>25</v>
      </c>
      <c r="M54" s="2">
        <f t="shared" si="3"/>
        <v>0</v>
      </c>
      <c r="N54" s="2">
        <f t="shared" si="3"/>
        <v>0</v>
      </c>
      <c r="O54" s="2">
        <f t="shared" si="3"/>
        <v>0</v>
      </c>
      <c r="P54" s="2">
        <f t="shared" si="3"/>
        <v>0</v>
      </c>
      <c r="Q54" s="18">
        <f>COUNTIF(Q9:Q48,"&gt;=70")</f>
        <v>5</v>
      </c>
    </row>
    <row r="55" spans="2:17">
      <c r="C55" s="23"/>
      <c r="D55" s="23"/>
      <c r="E55" s="6"/>
      <c r="H55" s="27" t="s">
        <v>77</v>
      </c>
      <c r="I55" s="27"/>
      <c r="J55" s="1">
        <f t="shared" ref="J55:Q55" si="4">COUNTIF(J9:J53,"&lt;70")</f>
        <v>3</v>
      </c>
      <c r="K55" s="1">
        <f t="shared" si="4"/>
        <v>5</v>
      </c>
      <c r="L55" s="1">
        <f t="shared" si="4"/>
        <v>2</v>
      </c>
      <c r="M55" s="1">
        <f t="shared" si="4"/>
        <v>0</v>
      </c>
      <c r="N55" s="1">
        <f t="shared" si="4"/>
        <v>0</v>
      </c>
      <c r="O55" s="1">
        <f t="shared" si="4"/>
        <v>0</v>
      </c>
      <c r="P55" s="1">
        <f t="shared" si="4"/>
        <v>0</v>
      </c>
      <c r="Q55" s="1">
        <f t="shared" si="4"/>
        <v>40</v>
      </c>
    </row>
    <row r="56" spans="2:17">
      <c r="C56" s="23"/>
      <c r="D56" s="23"/>
      <c r="E56" s="23"/>
      <c r="H56" s="27" t="s">
        <v>78</v>
      </c>
      <c r="I56" s="27"/>
      <c r="J56" s="1">
        <f t="shared" ref="J56:Q56" si="5">COUNT(J9:J53)</f>
        <v>27</v>
      </c>
      <c r="K56" s="1">
        <f t="shared" si="5"/>
        <v>27</v>
      </c>
      <c r="L56" s="1">
        <f t="shared" si="5"/>
        <v>27</v>
      </c>
      <c r="M56" s="1">
        <f t="shared" si="5"/>
        <v>0</v>
      </c>
      <c r="N56" s="1">
        <f t="shared" si="5"/>
        <v>0</v>
      </c>
      <c r="O56" s="1">
        <f t="shared" si="5"/>
        <v>0</v>
      </c>
      <c r="P56" s="1">
        <f t="shared" si="5"/>
        <v>0</v>
      </c>
      <c r="Q56" s="1">
        <f t="shared" si="5"/>
        <v>45</v>
      </c>
    </row>
    <row r="57" spans="2:17">
      <c r="C57" s="23"/>
      <c r="D57" s="23"/>
      <c r="E57" s="5"/>
      <c r="H57" s="24" t="s">
        <v>79</v>
      </c>
      <c r="I57" s="24"/>
      <c r="J57" s="19">
        <f t="shared" ref="J57:Q57" si="6">J54/J56</f>
        <v>0.88888888888888884</v>
      </c>
      <c r="K57" s="20">
        <f t="shared" si="6"/>
        <v>0.81481481481481477</v>
      </c>
      <c r="L57" s="20">
        <f t="shared" si="6"/>
        <v>0.92592592592592593</v>
      </c>
      <c r="M57" s="20" t="e">
        <f t="shared" si="6"/>
        <v>#DIV/0!</v>
      </c>
      <c r="N57" s="20" t="e">
        <f t="shared" si="6"/>
        <v>#DIV/0!</v>
      </c>
      <c r="O57" s="20" t="e">
        <f t="shared" si="6"/>
        <v>#DIV/0!</v>
      </c>
      <c r="P57" s="20" t="e">
        <f t="shared" si="6"/>
        <v>#DIV/0!</v>
      </c>
      <c r="Q57" s="20">
        <f t="shared" si="6"/>
        <v>0.1111111111111111</v>
      </c>
    </row>
    <row r="58" spans="2:17">
      <c r="C58" s="23"/>
      <c r="D58" s="23"/>
      <c r="E58" s="5"/>
      <c r="H58" s="24" t="s">
        <v>80</v>
      </c>
      <c r="I58" s="24"/>
      <c r="J58" s="19">
        <f t="shared" ref="J58:Q58" si="7">J55/J56</f>
        <v>0.1111111111111111</v>
      </c>
      <c r="K58" s="19">
        <f t="shared" si="7"/>
        <v>0.18518518518518517</v>
      </c>
      <c r="L58" s="20">
        <f t="shared" si="7"/>
        <v>7.407407407407407E-2</v>
      </c>
      <c r="M58" s="20" t="e">
        <f t="shared" si="7"/>
        <v>#DIV/0!</v>
      </c>
      <c r="N58" s="20" t="e">
        <f t="shared" si="7"/>
        <v>#DIV/0!</v>
      </c>
      <c r="O58" s="20" t="e">
        <f t="shared" si="7"/>
        <v>#DIV/0!</v>
      </c>
      <c r="P58" s="20" t="e">
        <f t="shared" si="7"/>
        <v>#DIV/0!</v>
      </c>
      <c r="Q58" s="20">
        <f t="shared" si="7"/>
        <v>0.88888888888888884</v>
      </c>
    </row>
    <row r="59" spans="2:17">
      <c r="C59" s="23"/>
      <c r="D59" s="23"/>
      <c r="E59" s="6"/>
    </row>
    <row r="60" spans="2:17">
      <c r="C60" s="5"/>
      <c r="D60" s="5"/>
      <c r="E60" s="6"/>
    </row>
    <row r="61" spans="2:17">
      <c r="J61" s="25"/>
      <c r="K61" s="25"/>
      <c r="L61" s="25"/>
      <c r="M61" s="25"/>
      <c r="N61" s="25"/>
      <c r="O61" s="25"/>
      <c r="P61" s="25"/>
    </row>
    <row r="62" spans="2:17">
      <c r="J62" s="26" t="s">
        <v>81</v>
      </c>
      <c r="K62" s="26"/>
      <c r="L62" s="26"/>
      <c r="M62" s="26"/>
      <c r="N62" s="26"/>
      <c r="O62" s="26"/>
      <c r="P62" s="26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11111111111099" right="0.23611111111111099" top="0.74791666666666701" bottom="0.74791666666666701" header="0.511811023622047" footer="0.511811023622047"/>
  <pageSetup scale="75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Y62"/>
  <sheetViews>
    <sheetView topLeftCell="I4" zoomScale="85" zoomScaleNormal="85" workbookViewId="0">
      <selection activeCell="X9" sqref="X9:Y14"/>
    </sheetView>
  </sheetViews>
  <sheetFormatPr baseColWidth="10" defaultColWidth="10.453125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  <col min="20" max="22" width="9.08984375" customWidth="1"/>
  </cols>
  <sheetData>
    <row r="2" spans="2:25" ht="15.5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7"/>
      <c r="R2" s="7"/>
    </row>
    <row r="3" spans="2:25">
      <c r="C3" s="35" t="s">
        <v>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5"/>
      <c r="R3" s="5"/>
    </row>
    <row r="4" spans="2:25">
      <c r="C4" t="s">
        <v>2</v>
      </c>
      <c r="D4" s="36" t="s">
        <v>82</v>
      </c>
      <c r="E4" s="36"/>
      <c r="F4" s="36"/>
      <c r="G4" s="36"/>
      <c r="I4" t="s">
        <v>4</v>
      </c>
      <c r="J4" s="32" t="s">
        <v>5</v>
      </c>
      <c r="K4" s="32"/>
      <c r="M4" t="s">
        <v>6</v>
      </c>
      <c r="N4" s="37">
        <f ca="1">TODAY()</f>
        <v>45632</v>
      </c>
      <c r="O4" s="37"/>
    </row>
    <row r="5" spans="2:25" ht="6.75" customHeight="1">
      <c r="D5" s="8"/>
      <c r="E5" s="8"/>
      <c r="F5" s="8"/>
      <c r="G5" s="8"/>
    </row>
    <row r="6" spans="2:25">
      <c r="C6" t="s">
        <v>7</v>
      </c>
      <c r="D6" s="32" t="s">
        <v>8</v>
      </c>
      <c r="E6" s="32"/>
      <c r="F6" s="32"/>
      <c r="G6" s="32"/>
      <c r="I6" s="23" t="s">
        <v>9</v>
      </c>
      <c r="J6" s="23"/>
      <c r="K6" s="33" t="s">
        <v>10</v>
      </c>
      <c r="L6" s="33"/>
      <c r="M6" s="33"/>
      <c r="N6" s="33"/>
      <c r="O6" s="33"/>
      <c r="P6" s="33"/>
    </row>
    <row r="7" spans="2:25" ht="11.25" customHeight="1"/>
    <row r="8" spans="2:25">
      <c r="B8" s="9" t="s">
        <v>11</v>
      </c>
      <c r="C8" s="9" t="s">
        <v>12</v>
      </c>
      <c r="D8" s="31" t="s">
        <v>13</v>
      </c>
      <c r="E8" s="31"/>
      <c r="F8" s="31"/>
      <c r="G8" s="31"/>
      <c r="H8" s="31"/>
      <c r="I8" s="31"/>
      <c r="J8" s="3" t="s">
        <v>14</v>
      </c>
      <c r="K8" s="3" t="s">
        <v>15</v>
      </c>
      <c r="L8" s="3" t="s">
        <v>16</v>
      </c>
      <c r="M8" s="3" t="s">
        <v>17</v>
      </c>
      <c r="N8" s="3" t="s">
        <v>18</v>
      </c>
      <c r="O8" s="3" t="s">
        <v>19</v>
      </c>
      <c r="P8" s="3" t="s">
        <v>20</v>
      </c>
      <c r="Q8" s="10" t="s">
        <v>21</v>
      </c>
    </row>
    <row r="9" spans="2:25">
      <c r="B9" s="4">
        <v>1</v>
      </c>
      <c r="C9" s="9" t="s">
        <v>22</v>
      </c>
      <c r="D9" s="31" t="s">
        <v>23</v>
      </c>
      <c r="E9" s="31"/>
      <c r="F9" s="31"/>
      <c r="G9" s="31"/>
      <c r="H9" s="31"/>
      <c r="I9" s="31"/>
      <c r="J9" s="21">
        <v>93</v>
      </c>
      <c r="K9" s="3">
        <v>100</v>
      </c>
      <c r="L9" s="3">
        <v>90</v>
      </c>
      <c r="M9" s="3"/>
      <c r="N9" s="3"/>
      <c r="O9" s="3"/>
      <c r="P9" s="3"/>
      <c r="Q9" s="12">
        <f>SUM(J9:P9)/4</f>
        <v>70.75</v>
      </c>
      <c r="R9" s="22"/>
      <c r="S9" s="14">
        <f>AVERAGE(J9:J32)</f>
        <v>76.375</v>
      </c>
      <c r="T9" s="14"/>
      <c r="U9" s="14"/>
      <c r="X9" s="41">
        <v>89</v>
      </c>
      <c r="Y9" s="42">
        <f>X10*100/24</f>
        <v>91.666666666666671</v>
      </c>
    </row>
    <row r="10" spans="2:25">
      <c r="B10" s="4">
        <f t="shared" ref="B10:B53" si="0">B9+1</f>
        <v>2</v>
      </c>
      <c r="C10" s="9" t="s">
        <v>24</v>
      </c>
      <c r="D10" s="31" t="s">
        <v>25</v>
      </c>
      <c r="E10" s="31"/>
      <c r="F10" s="31"/>
      <c r="G10" s="31"/>
      <c r="H10" s="31"/>
      <c r="I10" s="31"/>
      <c r="J10" s="21">
        <v>0</v>
      </c>
      <c r="K10" s="3">
        <v>100</v>
      </c>
      <c r="L10" s="3">
        <v>100</v>
      </c>
      <c r="M10" s="3"/>
      <c r="N10" s="3"/>
      <c r="O10" s="3"/>
      <c r="P10" s="3"/>
      <c r="Q10" s="12">
        <f t="shared" ref="Q10:Q32" si="1">SUM(J10:P10)/4</f>
        <v>50</v>
      </c>
      <c r="R10" s="22"/>
      <c r="S10" s="40">
        <f>AVERAGE(K9:K32)</f>
        <v>89.166666666666671</v>
      </c>
      <c r="T10" s="14"/>
      <c r="U10" s="14">
        <f>'[1]4'!$F$140</f>
        <v>0</v>
      </c>
      <c r="X10" s="41">
        <f>COUNTIF(K9:K32,"&gt;=89")</f>
        <v>22</v>
      </c>
      <c r="Y10" s="41"/>
    </row>
    <row r="11" spans="2:25">
      <c r="B11" s="4">
        <f t="shared" si="0"/>
        <v>3</v>
      </c>
      <c r="C11" s="9" t="s">
        <v>26</v>
      </c>
      <c r="D11" s="31" t="s">
        <v>27</v>
      </c>
      <c r="E11" s="31"/>
      <c r="F11" s="31"/>
      <c r="G11" s="31"/>
      <c r="H11" s="31"/>
      <c r="I11" s="31"/>
      <c r="J11" s="21">
        <v>0</v>
      </c>
      <c r="K11" s="3">
        <v>100</v>
      </c>
      <c r="L11" s="3">
        <v>100</v>
      </c>
      <c r="M11" s="3"/>
      <c r="N11" s="3"/>
      <c r="O11" s="3"/>
      <c r="P11" s="3"/>
      <c r="Q11" s="12">
        <f t="shared" si="1"/>
        <v>50</v>
      </c>
      <c r="R11" s="22"/>
      <c r="S11" s="14">
        <f>COUNTIF(J9:J32,"&gt;=76")</f>
        <v>20</v>
      </c>
      <c r="T11" s="14"/>
      <c r="U11" s="14">
        <f>S11*100/24</f>
        <v>83.333333333333329</v>
      </c>
      <c r="X11" s="41"/>
      <c r="Y11" s="41"/>
    </row>
    <row r="12" spans="2:25">
      <c r="B12" s="4">
        <f t="shared" si="0"/>
        <v>4</v>
      </c>
      <c r="C12" s="9" t="s">
        <v>28</v>
      </c>
      <c r="D12" s="31" t="s">
        <v>29</v>
      </c>
      <c r="E12" s="31"/>
      <c r="F12" s="31"/>
      <c r="G12" s="31"/>
      <c r="H12" s="31"/>
      <c r="I12" s="31"/>
      <c r="J12" s="21">
        <v>94</v>
      </c>
      <c r="K12" s="3">
        <v>95</v>
      </c>
      <c r="L12" s="3">
        <v>90</v>
      </c>
      <c r="M12" s="3"/>
      <c r="N12" s="3"/>
      <c r="O12" s="3"/>
      <c r="P12" s="3"/>
      <c r="Q12" s="12">
        <f t="shared" si="1"/>
        <v>69.75</v>
      </c>
      <c r="R12" s="22"/>
      <c r="S12" s="22"/>
      <c r="T12" s="22"/>
      <c r="U12" s="22"/>
      <c r="X12" s="41"/>
      <c r="Y12" s="41"/>
    </row>
    <row r="13" spans="2:25">
      <c r="B13" s="4">
        <f t="shared" si="0"/>
        <v>5</v>
      </c>
      <c r="C13" s="9" t="s">
        <v>30</v>
      </c>
      <c r="D13" s="31" t="s">
        <v>31</v>
      </c>
      <c r="E13" s="31"/>
      <c r="F13" s="31"/>
      <c r="G13" s="31"/>
      <c r="H13" s="31"/>
      <c r="I13" s="31"/>
      <c r="J13" s="21">
        <v>99</v>
      </c>
      <c r="K13" s="3">
        <v>100</v>
      </c>
      <c r="L13" s="3">
        <v>100</v>
      </c>
      <c r="M13" s="3"/>
      <c r="N13" s="3"/>
      <c r="O13" s="3"/>
      <c r="P13" s="3"/>
      <c r="Q13" s="12">
        <f t="shared" si="1"/>
        <v>74.75</v>
      </c>
      <c r="R13" s="22"/>
      <c r="S13" s="22"/>
      <c r="T13" s="22"/>
      <c r="U13" s="22"/>
      <c r="X13" s="42">
        <f>AVERAGE(L9:L32)</f>
        <v>75.625</v>
      </c>
      <c r="Y13" s="42">
        <f>X14*100/24</f>
        <v>79.166666666666671</v>
      </c>
    </row>
    <row r="14" spans="2:25">
      <c r="B14" s="4">
        <f t="shared" si="0"/>
        <v>6</v>
      </c>
      <c r="C14" s="9" t="s">
        <v>32</v>
      </c>
      <c r="D14" s="31" t="s">
        <v>33</v>
      </c>
      <c r="E14" s="31"/>
      <c r="F14" s="31"/>
      <c r="G14" s="31"/>
      <c r="H14" s="31"/>
      <c r="I14" s="31"/>
      <c r="J14" s="21">
        <v>94</v>
      </c>
      <c r="K14" s="3">
        <v>0</v>
      </c>
      <c r="L14" s="3">
        <v>0</v>
      </c>
      <c r="M14" s="3"/>
      <c r="N14" s="3"/>
      <c r="O14" s="3"/>
      <c r="P14" s="3"/>
      <c r="Q14" s="12">
        <f t="shared" si="1"/>
        <v>23.5</v>
      </c>
      <c r="R14" s="22"/>
      <c r="S14" s="22"/>
      <c r="T14" s="22"/>
      <c r="U14" s="22"/>
      <c r="X14" s="41">
        <f>COUNTIF(L9:L32,"&gt;=76")</f>
        <v>19</v>
      </c>
      <c r="Y14" s="41"/>
    </row>
    <row r="15" spans="2:25">
      <c r="B15" s="4">
        <f t="shared" si="0"/>
        <v>7</v>
      </c>
      <c r="C15" s="9" t="s">
        <v>34</v>
      </c>
      <c r="D15" s="31" t="s">
        <v>35</v>
      </c>
      <c r="E15" s="31"/>
      <c r="F15" s="31"/>
      <c r="G15" s="31"/>
      <c r="H15" s="31"/>
      <c r="I15" s="31"/>
      <c r="J15" s="21">
        <v>99</v>
      </c>
      <c r="K15" s="3">
        <v>100</v>
      </c>
      <c r="L15" s="3">
        <v>100</v>
      </c>
      <c r="M15" s="3"/>
      <c r="N15" s="3"/>
      <c r="O15" s="3"/>
      <c r="P15" s="3"/>
      <c r="Q15" s="12">
        <f t="shared" si="1"/>
        <v>74.75</v>
      </c>
      <c r="R15" s="22"/>
      <c r="S15" s="22"/>
      <c r="T15" s="22"/>
      <c r="U15" s="22"/>
    </row>
    <row r="16" spans="2:25">
      <c r="B16" s="4">
        <f t="shared" si="0"/>
        <v>8</v>
      </c>
      <c r="C16" s="9" t="s">
        <v>36</v>
      </c>
      <c r="D16" s="31" t="s">
        <v>37</v>
      </c>
      <c r="E16" s="31"/>
      <c r="F16" s="31"/>
      <c r="G16" s="31"/>
      <c r="H16" s="31"/>
      <c r="I16" s="31"/>
      <c r="J16" s="21">
        <v>89</v>
      </c>
      <c r="K16" s="3">
        <v>95</v>
      </c>
      <c r="L16" s="3">
        <v>90</v>
      </c>
      <c r="M16" s="3"/>
      <c r="N16" s="3"/>
      <c r="O16" s="3"/>
      <c r="P16" s="3"/>
      <c r="Q16" s="12">
        <f t="shared" si="1"/>
        <v>68.5</v>
      </c>
      <c r="R16" s="22"/>
      <c r="S16" s="22"/>
      <c r="T16" s="22"/>
      <c r="U16" s="22"/>
    </row>
    <row r="17" spans="2:22">
      <c r="B17" s="4">
        <f t="shared" si="0"/>
        <v>9</v>
      </c>
      <c r="C17" s="9" t="s">
        <v>38</v>
      </c>
      <c r="D17" s="31" t="s">
        <v>39</v>
      </c>
      <c r="E17" s="31"/>
      <c r="F17" s="31"/>
      <c r="G17" s="31"/>
      <c r="H17" s="31"/>
      <c r="I17" s="31"/>
      <c r="J17" s="21">
        <v>80</v>
      </c>
      <c r="K17" s="3">
        <v>100</v>
      </c>
      <c r="L17" s="3">
        <v>100</v>
      </c>
      <c r="M17" s="3"/>
      <c r="N17" s="3"/>
      <c r="O17" s="3"/>
      <c r="P17" s="3"/>
      <c r="Q17" s="12">
        <f t="shared" si="1"/>
        <v>70</v>
      </c>
      <c r="R17" s="22"/>
      <c r="S17" s="22"/>
      <c r="T17" s="22"/>
      <c r="U17" s="22"/>
    </row>
    <row r="18" spans="2:22">
      <c r="B18" s="4">
        <f t="shared" si="0"/>
        <v>10</v>
      </c>
      <c r="C18" s="9" t="s">
        <v>40</v>
      </c>
      <c r="D18" s="31" t="s">
        <v>41</v>
      </c>
      <c r="E18" s="31"/>
      <c r="F18" s="31"/>
      <c r="G18" s="31"/>
      <c r="H18" s="31"/>
      <c r="I18" s="31"/>
      <c r="J18" s="21">
        <v>93</v>
      </c>
      <c r="K18" s="3">
        <v>95</v>
      </c>
      <c r="L18" s="3">
        <v>90</v>
      </c>
      <c r="M18" s="3"/>
      <c r="N18" s="3"/>
      <c r="O18" s="3"/>
      <c r="P18" s="3"/>
      <c r="Q18" s="12">
        <f t="shared" si="1"/>
        <v>69.5</v>
      </c>
      <c r="R18" s="22"/>
      <c r="S18" s="22"/>
      <c r="T18" s="22"/>
      <c r="U18" s="22"/>
    </row>
    <row r="19" spans="2:22">
      <c r="B19" s="4">
        <f t="shared" si="0"/>
        <v>11</v>
      </c>
      <c r="C19" s="9" t="s">
        <v>42</v>
      </c>
      <c r="D19" s="31" t="s">
        <v>43</v>
      </c>
      <c r="E19" s="31"/>
      <c r="F19" s="31"/>
      <c r="G19" s="31"/>
      <c r="H19" s="31"/>
      <c r="I19" s="31"/>
      <c r="J19" s="21">
        <v>95</v>
      </c>
      <c r="K19" s="3">
        <v>95</v>
      </c>
      <c r="L19" s="3">
        <v>80</v>
      </c>
      <c r="M19" s="3"/>
      <c r="N19" s="3"/>
      <c r="O19" s="3"/>
      <c r="P19" s="3"/>
      <c r="Q19" s="12">
        <f t="shared" si="1"/>
        <v>67.5</v>
      </c>
      <c r="R19" s="22"/>
      <c r="S19" s="22"/>
      <c r="T19" s="22"/>
      <c r="U19" s="22"/>
    </row>
    <row r="20" spans="2:22">
      <c r="B20" s="4">
        <f t="shared" si="0"/>
        <v>12</v>
      </c>
      <c r="C20" s="9" t="s">
        <v>44</v>
      </c>
      <c r="D20" s="31" t="s">
        <v>45</v>
      </c>
      <c r="E20" s="31"/>
      <c r="F20" s="31"/>
      <c r="G20" s="31"/>
      <c r="H20" s="31"/>
      <c r="I20" s="31"/>
      <c r="J20" s="21">
        <v>0</v>
      </c>
      <c r="K20" s="3">
        <v>90</v>
      </c>
      <c r="L20" s="3">
        <v>90</v>
      </c>
      <c r="M20" s="3"/>
      <c r="N20" s="3"/>
      <c r="O20" s="3"/>
      <c r="P20" s="3"/>
      <c r="Q20" s="12">
        <f t="shared" si="1"/>
        <v>45</v>
      </c>
      <c r="R20" s="22"/>
      <c r="S20" s="22"/>
      <c r="T20" s="22"/>
      <c r="U20" s="22"/>
    </row>
    <row r="21" spans="2:22">
      <c r="B21" s="4">
        <f t="shared" si="0"/>
        <v>13</v>
      </c>
      <c r="C21" s="9" t="s">
        <v>46</v>
      </c>
      <c r="D21" s="31" t="s">
        <v>47</v>
      </c>
      <c r="E21" s="31"/>
      <c r="F21" s="31"/>
      <c r="G21" s="31"/>
      <c r="H21" s="31"/>
      <c r="I21" s="31"/>
      <c r="J21" s="21">
        <v>94</v>
      </c>
      <c r="K21" s="3">
        <v>100</v>
      </c>
      <c r="L21" s="3">
        <v>100</v>
      </c>
      <c r="M21" s="3"/>
      <c r="N21" s="3"/>
      <c r="O21" s="3"/>
      <c r="P21" s="3"/>
      <c r="Q21" s="12">
        <f t="shared" si="1"/>
        <v>73.5</v>
      </c>
    </row>
    <row r="22" spans="2:22">
      <c r="B22" s="4">
        <f t="shared" si="0"/>
        <v>14</v>
      </c>
      <c r="C22" s="9" t="s">
        <v>50</v>
      </c>
      <c r="D22" s="31" t="s">
        <v>51</v>
      </c>
      <c r="E22" s="31"/>
      <c r="F22" s="31"/>
      <c r="G22" s="31"/>
      <c r="H22" s="31"/>
      <c r="I22" s="31"/>
      <c r="J22" s="21">
        <v>99</v>
      </c>
      <c r="K22" s="3">
        <v>100</v>
      </c>
      <c r="L22" s="3">
        <v>100</v>
      </c>
      <c r="M22" s="3"/>
      <c r="N22" s="3"/>
      <c r="O22" s="3"/>
      <c r="P22" s="3"/>
      <c r="Q22" s="12">
        <f t="shared" si="1"/>
        <v>74.75</v>
      </c>
    </row>
    <row r="23" spans="2:22">
      <c r="B23" s="4">
        <f t="shared" si="0"/>
        <v>15</v>
      </c>
      <c r="C23" s="9" t="s">
        <v>52</v>
      </c>
      <c r="D23" s="31" t="s">
        <v>53</v>
      </c>
      <c r="E23" s="31"/>
      <c r="F23" s="31"/>
      <c r="G23" s="31"/>
      <c r="H23" s="31"/>
      <c r="I23" s="31"/>
      <c r="J23" s="21">
        <v>89</v>
      </c>
      <c r="K23" s="3">
        <v>100</v>
      </c>
      <c r="L23" s="3">
        <v>100</v>
      </c>
      <c r="M23" s="3"/>
      <c r="N23" s="3"/>
      <c r="O23" s="3"/>
      <c r="P23" s="3"/>
      <c r="Q23" s="12">
        <f t="shared" si="1"/>
        <v>72.25</v>
      </c>
    </row>
    <row r="24" spans="2:22">
      <c r="B24" s="4">
        <f t="shared" si="0"/>
        <v>16</v>
      </c>
      <c r="C24" s="9" t="s">
        <v>56</v>
      </c>
      <c r="D24" s="31" t="s">
        <v>57</v>
      </c>
      <c r="E24" s="31"/>
      <c r="F24" s="31"/>
      <c r="G24" s="31"/>
      <c r="H24" s="31"/>
      <c r="I24" s="31"/>
      <c r="J24" s="21">
        <v>86</v>
      </c>
      <c r="K24" s="3">
        <v>100</v>
      </c>
      <c r="L24" s="3">
        <v>100</v>
      </c>
      <c r="M24" s="3"/>
      <c r="N24" s="3"/>
      <c r="O24" s="3"/>
      <c r="P24" s="3"/>
      <c r="Q24" s="12">
        <f t="shared" si="1"/>
        <v>71.5</v>
      </c>
    </row>
    <row r="25" spans="2:22">
      <c r="B25" s="4">
        <f t="shared" si="0"/>
        <v>17</v>
      </c>
      <c r="C25" s="9" t="s">
        <v>58</v>
      </c>
      <c r="D25" s="31" t="s">
        <v>59</v>
      </c>
      <c r="E25" s="31"/>
      <c r="F25" s="31"/>
      <c r="G25" s="31"/>
      <c r="H25" s="31"/>
      <c r="I25" s="31"/>
      <c r="J25" s="21">
        <v>94</v>
      </c>
      <c r="K25" s="3">
        <v>100</v>
      </c>
      <c r="L25" s="3">
        <v>100</v>
      </c>
      <c r="M25" s="3"/>
      <c r="N25" s="3"/>
      <c r="O25" s="3"/>
      <c r="P25" s="3"/>
      <c r="Q25" s="12">
        <f t="shared" si="1"/>
        <v>73.5</v>
      </c>
    </row>
    <row r="26" spans="2:22">
      <c r="B26" s="4">
        <f t="shared" si="0"/>
        <v>18</v>
      </c>
      <c r="C26" s="9" t="s">
        <v>60</v>
      </c>
      <c r="D26" s="31" t="s">
        <v>61</v>
      </c>
      <c r="E26" s="31"/>
      <c r="F26" s="31"/>
      <c r="G26" s="31"/>
      <c r="H26" s="31"/>
      <c r="I26" s="31"/>
      <c r="J26" s="21">
        <v>81</v>
      </c>
      <c r="K26" s="3">
        <v>90</v>
      </c>
      <c r="L26" s="3">
        <v>0</v>
      </c>
      <c r="M26" s="3"/>
      <c r="N26" s="3"/>
      <c r="O26" s="3"/>
      <c r="P26" s="3"/>
      <c r="Q26" s="12">
        <f t="shared" si="1"/>
        <v>42.75</v>
      </c>
      <c r="V26" s="16"/>
    </row>
    <row r="27" spans="2:22">
      <c r="B27" s="4">
        <f t="shared" si="0"/>
        <v>19</v>
      </c>
      <c r="C27" s="9" t="s">
        <v>64</v>
      </c>
      <c r="D27" s="31" t="s">
        <v>65</v>
      </c>
      <c r="E27" s="31"/>
      <c r="F27" s="31"/>
      <c r="G27" s="31"/>
      <c r="H27" s="31"/>
      <c r="I27" s="31"/>
      <c r="J27" s="21">
        <v>94</v>
      </c>
      <c r="K27" s="3">
        <v>90</v>
      </c>
      <c r="L27" s="3">
        <v>0</v>
      </c>
      <c r="M27" s="3"/>
      <c r="N27" s="3"/>
      <c r="O27" s="3"/>
      <c r="P27" s="3"/>
      <c r="Q27" s="12">
        <f t="shared" si="1"/>
        <v>46</v>
      </c>
    </row>
    <row r="28" spans="2:22">
      <c r="B28" s="4">
        <f t="shared" si="0"/>
        <v>20</v>
      </c>
      <c r="C28" s="9" t="s">
        <v>66</v>
      </c>
      <c r="D28" s="31" t="s">
        <v>67</v>
      </c>
      <c r="E28" s="31"/>
      <c r="F28" s="31"/>
      <c r="G28" s="31"/>
      <c r="H28" s="31"/>
      <c r="I28" s="31"/>
      <c r="J28" s="21">
        <v>91</v>
      </c>
      <c r="K28" s="3">
        <v>100</v>
      </c>
      <c r="L28" s="3">
        <v>90</v>
      </c>
      <c r="M28" s="3"/>
      <c r="N28" s="3"/>
      <c r="O28" s="3"/>
      <c r="P28" s="3"/>
      <c r="Q28" s="12">
        <f t="shared" si="1"/>
        <v>70.25</v>
      </c>
    </row>
    <row r="29" spans="2:22">
      <c r="B29" s="4">
        <f t="shared" si="0"/>
        <v>21</v>
      </c>
      <c r="C29" s="9" t="s">
        <v>68</v>
      </c>
      <c r="D29" s="31" t="s">
        <v>69</v>
      </c>
      <c r="E29" s="31"/>
      <c r="F29" s="31"/>
      <c r="G29" s="31"/>
      <c r="H29" s="31"/>
      <c r="I29" s="31"/>
      <c r="J29" s="21">
        <v>94</v>
      </c>
      <c r="K29" s="3">
        <v>100</v>
      </c>
      <c r="L29" s="3">
        <v>100</v>
      </c>
      <c r="M29" s="3"/>
      <c r="N29" s="3"/>
      <c r="O29" s="3"/>
      <c r="P29" s="3"/>
      <c r="Q29" s="12">
        <f t="shared" si="1"/>
        <v>73.5</v>
      </c>
    </row>
    <row r="30" spans="2:22">
      <c r="B30" s="4">
        <f t="shared" si="0"/>
        <v>22</v>
      </c>
      <c r="C30" s="9" t="s">
        <v>70</v>
      </c>
      <c r="D30" s="31" t="s">
        <v>71</v>
      </c>
      <c r="E30" s="31"/>
      <c r="F30" s="31"/>
      <c r="G30" s="31"/>
      <c r="H30" s="31"/>
      <c r="I30" s="31"/>
      <c r="J30" s="21">
        <v>0</v>
      </c>
      <c r="K30" s="3">
        <v>0</v>
      </c>
      <c r="L30" s="3">
        <v>0</v>
      </c>
      <c r="M30" s="3"/>
      <c r="N30" s="3"/>
      <c r="O30" s="3"/>
      <c r="P30" s="3"/>
      <c r="Q30" s="12">
        <f t="shared" si="1"/>
        <v>0</v>
      </c>
    </row>
    <row r="31" spans="2:22">
      <c r="B31" s="4">
        <f t="shared" si="0"/>
        <v>23</v>
      </c>
      <c r="C31" s="9" t="s">
        <v>72</v>
      </c>
      <c r="D31" s="31" t="s">
        <v>73</v>
      </c>
      <c r="E31" s="31"/>
      <c r="F31" s="31"/>
      <c r="G31" s="31"/>
      <c r="H31" s="31"/>
      <c r="I31" s="31"/>
      <c r="J31" s="21">
        <v>77</v>
      </c>
      <c r="K31" s="3">
        <v>90</v>
      </c>
      <c r="L31" s="3">
        <v>0</v>
      </c>
      <c r="M31" s="3"/>
      <c r="N31" s="3"/>
      <c r="O31" s="3"/>
      <c r="P31" s="3"/>
      <c r="Q31" s="12">
        <f t="shared" si="1"/>
        <v>41.75</v>
      </c>
    </row>
    <row r="32" spans="2:22">
      <c r="B32" s="4">
        <f t="shared" si="0"/>
        <v>24</v>
      </c>
      <c r="C32" s="9" t="s">
        <v>74</v>
      </c>
      <c r="D32" s="31" t="s">
        <v>75</v>
      </c>
      <c r="E32" s="31"/>
      <c r="F32" s="31"/>
      <c r="G32" s="31"/>
      <c r="H32" s="31"/>
      <c r="I32" s="31"/>
      <c r="J32" s="21">
        <v>98</v>
      </c>
      <c r="K32" s="3">
        <v>100</v>
      </c>
      <c r="L32" s="3">
        <v>95</v>
      </c>
      <c r="M32" s="3"/>
      <c r="N32" s="3"/>
      <c r="O32" s="3"/>
      <c r="P32" s="3"/>
      <c r="Q32" s="12">
        <f t="shared" si="1"/>
        <v>73.25</v>
      </c>
      <c r="T32" s="16"/>
    </row>
    <row r="33" spans="2:23">
      <c r="B33" s="4">
        <f t="shared" si="0"/>
        <v>25</v>
      </c>
      <c r="C33" s="9"/>
      <c r="D33" s="31"/>
      <c r="E33" s="31"/>
      <c r="F33" s="31"/>
      <c r="G33" s="31"/>
      <c r="H33" s="31"/>
      <c r="I33" s="31"/>
      <c r="J33" s="21"/>
      <c r="K33" s="3"/>
      <c r="L33" s="3"/>
      <c r="M33" s="3"/>
      <c r="N33" s="3"/>
      <c r="O33" s="3"/>
      <c r="P33" s="3"/>
      <c r="Q33" s="12">
        <f t="shared" ref="Q33:Q53" si="2">SUM(J33:P33)/7</f>
        <v>0</v>
      </c>
    </row>
    <row r="34" spans="2:23">
      <c r="B34" s="4">
        <f t="shared" si="0"/>
        <v>26</v>
      </c>
      <c r="C34" s="9"/>
      <c r="D34" s="31"/>
      <c r="E34" s="31"/>
      <c r="F34" s="31"/>
      <c r="G34" s="31"/>
      <c r="H34" s="31"/>
      <c r="I34" s="31"/>
      <c r="J34" s="21"/>
      <c r="K34" s="3"/>
      <c r="L34" s="3"/>
      <c r="M34" s="3"/>
      <c r="N34" s="3"/>
      <c r="O34" s="3"/>
      <c r="P34" s="3"/>
      <c r="Q34" s="12">
        <f t="shared" si="2"/>
        <v>0</v>
      </c>
    </row>
    <row r="35" spans="2:23">
      <c r="B35" s="4">
        <f t="shared" si="0"/>
        <v>27</v>
      </c>
      <c r="C35" s="9"/>
      <c r="D35" s="31"/>
      <c r="E35" s="31"/>
      <c r="F35" s="31"/>
      <c r="G35" s="31"/>
      <c r="H35" s="31"/>
      <c r="I35" s="31"/>
      <c r="J35" s="21"/>
      <c r="K35" s="3"/>
      <c r="L35" s="3"/>
      <c r="M35" s="3"/>
      <c r="N35" s="3"/>
      <c r="O35" s="3"/>
      <c r="P35" s="3"/>
      <c r="Q35" s="12">
        <f t="shared" si="2"/>
        <v>0</v>
      </c>
    </row>
    <row r="36" spans="2:23">
      <c r="B36" s="4">
        <f t="shared" si="0"/>
        <v>28</v>
      </c>
      <c r="C36" s="9"/>
      <c r="D36" s="31"/>
      <c r="E36" s="31"/>
      <c r="F36" s="31"/>
      <c r="G36" s="31"/>
      <c r="H36" s="31"/>
      <c r="I36" s="31"/>
      <c r="J36" s="21"/>
      <c r="K36" s="3"/>
      <c r="L36" s="3"/>
      <c r="M36" s="3"/>
      <c r="N36" s="3"/>
      <c r="O36" s="3"/>
      <c r="P36" s="3"/>
      <c r="Q36" s="12">
        <f t="shared" si="2"/>
        <v>0</v>
      </c>
    </row>
    <row r="37" spans="2:23">
      <c r="B37" s="4">
        <f t="shared" si="0"/>
        <v>29</v>
      </c>
      <c r="C37" s="9"/>
      <c r="D37" s="31"/>
      <c r="E37" s="31"/>
      <c r="F37" s="31"/>
      <c r="G37" s="31"/>
      <c r="H37" s="31"/>
      <c r="I37" s="31"/>
      <c r="J37" s="21"/>
      <c r="K37" s="3"/>
      <c r="L37" s="3"/>
      <c r="M37" s="3"/>
      <c r="N37" s="3"/>
      <c r="O37" s="3"/>
      <c r="P37" s="3"/>
      <c r="Q37" s="12">
        <f t="shared" si="2"/>
        <v>0</v>
      </c>
    </row>
    <row r="38" spans="2:23">
      <c r="B38" s="4">
        <f t="shared" si="0"/>
        <v>30</v>
      </c>
      <c r="C38" s="9"/>
      <c r="D38" s="31"/>
      <c r="E38" s="31"/>
      <c r="F38" s="31"/>
      <c r="G38" s="31"/>
      <c r="H38" s="31"/>
      <c r="I38" s="31"/>
      <c r="J38" s="21"/>
      <c r="K38" s="3"/>
      <c r="L38" s="3"/>
      <c r="M38" s="3"/>
      <c r="N38" s="3"/>
      <c r="O38" s="3"/>
      <c r="P38" s="3"/>
      <c r="Q38" s="12">
        <f t="shared" si="2"/>
        <v>0</v>
      </c>
    </row>
    <row r="39" spans="2:23">
      <c r="B39" s="4">
        <f t="shared" si="0"/>
        <v>31</v>
      </c>
      <c r="C39" s="9"/>
      <c r="D39" s="31"/>
      <c r="E39" s="31"/>
      <c r="F39" s="31"/>
      <c r="G39" s="31"/>
      <c r="H39" s="31"/>
      <c r="I39" s="31"/>
      <c r="J39" s="21"/>
      <c r="K39" s="3"/>
      <c r="L39" s="3"/>
      <c r="M39" s="3"/>
      <c r="N39" s="3"/>
      <c r="O39" s="3"/>
      <c r="P39" s="3"/>
      <c r="Q39" s="12">
        <f t="shared" si="2"/>
        <v>0</v>
      </c>
    </row>
    <row r="40" spans="2:23">
      <c r="B40" s="4">
        <f t="shared" si="0"/>
        <v>32</v>
      </c>
      <c r="C40" s="9"/>
      <c r="D40" s="31"/>
      <c r="E40" s="31"/>
      <c r="F40" s="31"/>
      <c r="G40" s="31"/>
      <c r="H40" s="31"/>
      <c r="I40" s="31"/>
      <c r="J40" s="21"/>
      <c r="K40" s="3"/>
      <c r="L40" s="3"/>
      <c r="M40" s="3"/>
      <c r="N40" s="3"/>
      <c r="O40" s="3"/>
      <c r="P40" s="3"/>
      <c r="Q40" s="12">
        <f t="shared" si="2"/>
        <v>0</v>
      </c>
    </row>
    <row r="41" spans="2:23">
      <c r="B41" s="4">
        <f t="shared" si="0"/>
        <v>33</v>
      </c>
      <c r="C41" s="9"/>
      <c r="D41" s="31"/>
      <c r="E41" s="31"/>
      <c r="F41" s="31"/>
      <c r="G41" s="31"/>
      <c r="H41" s="31"/>
      <c r="I41" s="31"/>
      <c r="J41" s="21"/>
      <c r="K41" s="3"/>
      <c r="L41" s="3"/>
      <c r="M41" s="3"/>
      <c r="N41" s="3"/>
      <c r="O41" s="3"/>
      <c r="P41" s="3"/>
      <c r="Q41" s="12">
        <f t="shared" si="2"/>
        <v>0</v>
      </c>
    </row>
    <row r="42" spans="2:23">
      <c r="B42" s="4">
        <f t="shared" si="0"/>
        <v>34</v>
      </c>
      <c r="C42" s="9"/>
      <c r="D42" s="31"/>
      <c r="E42" s="31"/>
      <c r="F42" s="31"/>
      <c r="G42" s="31"/>
      <c r="H42" s="31"/>
      <c r="I42" s="31"/>
      <c r="J42" s="21"/>
      <c r="K42" s="3"/>
      <c r="L42" s="3"/>
      <c r="M42" s="3"/>
      <c r="N42" s="3"/>
      <c r="O42" s="3"/>
      <c r="P42" s="3"/>
      <c r="Q42" s="12">
        <f t="shared" si="2"/>
        <v>0</v>
      </c>
    </row>
    <row r="43" spans="2:23">
      <c r="B43" s="4">
        <f t="shared" si="0"/>
        <v>35</v>
      </c>
      <c r="C43" s="9"/>
      <c r="D43" s="31"/>
      <c r="E43" s="31"/>
      <c r="F43" s="31"/>
      <c r="G43" s="31"/>
      <c r="H43" s="31"/>
      <c r="I43" s="31"/>
      <c r="J43" s="21"/>
      <c r="K43" s="3"/>
      <c r="L43" s="3"/>
      <c r="M43" s="3"/>
      <c r="N43" s="3"/>
      <c r="O43" s="3"/>
      <c r="P43" s="3"/>
      <c r="Q43" s="12">
        <f t="shared" si="2"/>
        <v>0</v>
      </c>
      <c r="T43" s="15">
        <f>AVERAGE(J9:J30)</f>
        <v>75.36363636363636</v>
      </c>
      <c r="U43" s="14"/>
      <c r="V43" s="14">
        <v>22</v>
      </c>
      <c r="W43" s="14">
        <v>100</v>
      </c>
    </row>
    <row r="44" spans="2:23">
      <c r="B44" s="4">
        <f t="shared" si="0"/>
        <v>36</v>
      </c>
      <c r="C44" s="4"/>
      <c r="D44" s="28"/>
      <c r="E44" s="28"/>
      <c r="F44" s="28"/>
      <c r="G44" s="28"/>
      <c r="H44" s="28"/>
      <c r="I44" s="28"/>
      <c r="J44" s="3"/>
      <c r="K44" s="3"/>
      <c r="L44" s="3"/>
      <c r="M44" s="3"/>
      <c r="N44" s="3"/>
      <c r="O44" s="3"/>
      <c r="P44" s="3"/>
      <c r="Q44" s="12">
        <f t="shared" si="2"/>
        <v>0</v>
      </c>
      <c r="T44" s="14"/>
      <c r="U44" s="14"/>
      <c r="V44" s="14"/>
      <c r="W44" s="14"/>
    </row>
    <row r="45" spans="2:23">
      <c r="B45" s="4">
        <f t="shared" si="0"/>
        <v>37</v>
      </c>
      <c r="C45" s="17"/>
      <c r="D45" s="28"/>
      <c r="E45" s="28"/>
      <c r="F45" s="28"/>
      <c r="G45" s="28"/>
      <c r="H45" s="28"/>
      <c r="I45" s="28"/>
      <c r="J45" s="3"/>
      <c r="K45" s="3"/>
      <c r="L45" s="3"/>
      <c r="M45" s="3"/>
      <c r="N45" s="3"/>
      <c r="O45" s="3"/>
      <c r="P45" s="3"/>
      <c r="Q45" s="12">
        <f t="shared" si="2"/>
        <v>0</v>
      </c>
      <c r="T45" s="14"/>
      <c r="U45" s="14"/>
      <c r="V45" s="14">
        <f>COUNTIF(J9:J30,"&gt;=86")</f>
        <v>16</v>
      </c>
      <c r="W45" s="14"/>
    </row>
    <row r="46" spans="2:23">
      <c r="B46" s="4">
        <f t="shared" si="0"/>
        <v>38</v>
      </c>
      <c r="C46" s="17"/>
      <c r="D46" s="28"/>
      <c r="E46" s="28"/>
      <c r="F46" s="28"/>
      <c r="G46" s="28"/>
      <c r="H46" s="28"/>
      <c r="I46" s="28"/>
      <c r="J46" s="3"/>
      <c r="K46" s="3"/>
      <c r="L46" s="3"/>
      <c r="M46" s="3"/>
      <c r="N46" s="3"/>
      <c r="O46" s="3"/>
      <c r="P46" s="3"/>
      <c r="Q46" s="12">
        <f t="shared" si="2"/>
        <v>0</v>
      </c>
      <c r="T46" s="14"/>
      <c r="U46" s="14"/>
      <c r="V46" s="14"/>
      <c r="W46" s="15">
        <f>V45*W43/V43</f>
        <v>72.727272727272734</v>
      </c>
    </row>
    <row r="47" spans="2:23">
      <c r="B47" s="4">
        <f t="shared" si="0"/>
        <v>39</v>
      </c>
      <c r="C47" s="17"/>
      <c r="D47" s="28"/>
      <c r="E47" s="28"/>
      <c r="F47" s="28"/>
      <c r="G47" s="28"/>
      <c r="H47" s="28"/>
      <c r="I47" s="28"/>
      <c r="J47" s="3"/>
      <c r="K47" s="3"/>
      <c r="L47" s="3"/>
      <c r="M47" s="3"/>
      <c r="N47" s="3"/>
      <c r="O47" s="3"/>
      <c r="P47" s="3"/>
      <c r="Q47" s="12">
        <f t="shared" si="2"/>
        <v>0</v>
      </c>
    </row>
    <row r="48" spans="2:23">
      <c r="B48" s="4">
        <f t="shared" si="0"/>
        <v>40</v>
      </c>
      <c r="C48" s="17"/>
      <c r="D48" s="28"/>
      <c r="E48" s="28"/>
      <c r="F48" s="28"/>
      <c r="G48" s="28"/>
      <c r="H48" s="28"/>
      <c r="I48" s="28"/>
      <c r="J48" s="3"/>
      <c r="K48" s="3"/>
      <c r="L48" s="3"/>
      <c r="M48" s="3"/>
      <c r="N48" s="3"/>
      <c r="O48" s="3"/>
      <c r="P48" s="3"/>
      <c r="Q48" s="12">
        <f t="shared" si="2"/>
        <v>0</v>
      </c>
    </row>
    <row r="49" spans="2:17">
      <c r="B49" s="4">
        <f t="shared" si="0"/>
        <v>41</v>
      </c>
      <c r="C49" s="17"/>
      <c r="D49" s="28"/>
      <c r="E49" s="28"/>
      <c r="F49" s="28"/>
      <c r="G49" s="28"/>
      <c r="H49" s="28"/>
      <c r="I49" s="28"/>
      <c r="J49" s="3"/>
      <c r="K49" s="3"/>
      <c r="L49" s="3"/>
      <c r="M49" s="3"/>
      <c r="N49" s="3"/>
      <c r="O49" s="3"/>
      <c r="P49" s="3"/>
      <c r="Q49" s="12">
        <f t="shared" si="2"/>
        <v>0</v>
      </c>
    </row>
    <row r="50" spans="2:17">
      <c r="B50" s="4">
        <f t="shared" si="0"/>
        <v>42</v>
      </c>
      <c r="C50" s="17"/>
      <c r="D50" s="28"/>
      <c r="E50" s="28"/>
      <c r="F50" s="28"/>
      <c r="G50" s="28"/>
      <c r="H50" s="28"/>
      <c r="I50" s="28"/>
      <c r="J50" s="3"/>
      <c r="K50" s="3"/>
      <c r="L50" s="3"/>
      <c r="M50" s="3"/>
      <c r="N50" s="3"/>
      <c r="O50" s="3"/>
      <c r="P50" s="3"/>
      <c r="Q50" s="12">
        <f t="shared" si="2"/>
        <v>0</v>
      </c>
    </row>
    <row r="51" spans="2:17">
      <c r="B51" s="4">
        <f t="shared" si="0"/>
        <v>43</v>
      </c>
      <c r="C51" s="17"/>
      <c r="D51" s="28"/>
      <c r="E51" s="28"/>
      <c r="F51" s="28"/>
      <c r="G51" s="28"/>
      <c r="H51" s="28"/>
      <c r="I51" s="28"/>
      <c r="J51" s="3"/>
      <c r="K51" s="3"/>
      <c r="L51" s="3"/>
      <c r="M51" s="3"/>
      <c r="N51" s="3"/>
      <c r="O51" s="3"/>
      <c r="P51" s="3"/>
      <c r="Q51" s="12">
        <f t="shared" si="2"/>
        <v>0</v>
      </c>
    </row>
    <row r="52" spans="2:17">
      <c r="B52" s="4">
        <f t="shared" si="0"/>
        <v>44</v>
      </c>
      <c r="C52" s="17"/>
      <c r="D52" s="28"/>
      <c r="E52" s="28"/>
      <c r="F52" s="28"/>
      <c r="G52" s="28"/>
      <c r="H52" s="28"/>
      <c r="I52" s="28"/>
      <c r="J52" s="3"/>
      <c r="K52" s="3"/>
      <c r="L52" s="3"/>
      <c r="M52" s="3"/>
      <c r="N52" s="3"/>
      <c r="O52" s="3"/>
      <c r="P52" s="3"/>
      <c r="Q52" s="12">
        <f t="shared" si="2"/>
        <v>0</v>
      </c>
    </row>
    <row r="53" spans="2:17">
      <c r="B53" s="4">
        <f t="shared" si="0"/>
        <v>45</v>
      </c>
      <c r="C53" s="9"/>
      <c r="D53" s="29"/>
      <c r="E53" s="29"/>
      <c r="F53" s="29"/>
      <c r="G53" s="29"/>
      <c r="H53" s="29"/>
      <c r="I53" s="29"/>
      <c r="J53" s="9"/>
      <c r="K53" s="9"/>
      <c r="L53" s="9"/>
      <c r="M53" s="9"/>
      <c r="N53" s="9"/>
      <c r="O53" s="9"/>
      <c r="P53" s="9"/>
      <c r="Q53" s="12">
        <f t="shared" si="2"/>
        <v>0</v>
      </c>
    </row>
    <row r="54" spans="2:17">
      <c r="C54" s="23"/>
      <c r="D54" s="23"/>
      <c r="E54" s="5"/>
      <c r="H54" s="30" t="s">
        <v>76</v>
      </c>
      <c r="I54" s="30"/>
      <c r="J54" s="2">
        <f t="shared" ref="J54:P54" si="3">COUNTIF(J9:J53,"&gt;=70")</f>
        <v>20</v>
      </c>
      <c r="K54" s="2">
        <f t="shared" si="3"/>
        <v>22</v>
      </c>
      <c r="L54" s="2">
        <f t="shared" si="3"/>
        <v>19</v>
      </c>
      <c r="M54" s="2">
        <f t="shared" si="3"/>
        <v>0</v>
      </c>
      <c r="N54" s="2">
        <f t="shared" si="3"/>
        <v>0</v>
      </c>
      <c r="O54" s="2">
        <f t="shared" si="3"/>
        <v>0</v>
      </c>
      <c r="P54" s="2">
        <f t="shared" si="3"/>
        <v>0</v>
      </c>
      <c r="Q54" s="18">
        <f>COUNTIF(Q9:Q48,"&gt;=70")</f>
        <v>12</v>
      </c>
    </row>
    <row r="55" spans="2:17">
      <c r="C55" s="23"/>
      <c r="D55" s="23"/>
      <c r="E55" s="6"/>
      <c r="H55" s="27" t="s">
        <v>77</v>
      </c>
      <c r="I55" s="27"/>
      <c r="J55" s="1">
        <f t="shared" ref="J55:Q55" si="4">COUNTIF(J9:J53,"&lt;70")</f>
        <v>4</v>
      </c>
      <c r="K55" s="1">
        <f t="shared" si="4"/>
        <v>2</v>
      </c>
      <c r="L55" s="1">
        <f t="shared" si="4"/>
        <v>5</v>
      </c>
      <c r="M55" s="1">
        <f t="shared" si="4"/>
        <v>0</v>
      </c>
      <c r="N55" s="1">
        <f t="shared" si="4"/>
        <v>0</v>
      </c>
      <c r="O55" s="1">
        <f t="shared" si="4"/>
        <v>0</v>
      </c>
      <c r="P55" s="1">
        <f t="shared" si="4"/>
        <v>0</v>
      </c>
      <c r="Q55" s="1">
        <f t="shared" si="4"/>
        <v>33</v>
      </c>
    </row>
    <row r="56" spans="2:17">
      <c r="C56" s="23"/>
      <c r="D56" s="23"/>
      <c r="E56" s="23"/>
      <c r="H56" s="27" t="s">
        <v>78</v>
      </c>
      <c r="I56" s="27"/>
      <c r="J56" s="1">
        <f t="shared" ref="J56:Q56" si="5">COUNT(J9:J53)</f>
        <v>24</v>
      </c>
      <c r="K56" s="1">
        <f t="shared" si="5"/>
        <v>24</v>
      </c>
      <c r="L56" s="1">
        <f t="shared" si="5"/>
        <v>24</v>
      </c>
      <c r="M56" s="1">
        <f t="shared" si="5"/>
        <v>0</v>
      </c>
      <c r="N56" s="1">
        <f t="shared" si="5"/>
        <v>0</v>
      </c>
      <c r="O56" s="1">
        <f t="shared" si="5"/>
        <v>0</v>
      </c>
      <c r="P56" s="1">
        <f t="shared" si="5"/>
        <v>0</v>
      </c>
      <c r="Q56" s="1">
        <f t="shared" si="5"/>
        <v>45</v>
      </c>
    </row>
    <row r="57" spans="2:17">
      <c r="C57" s="23"/>
      <c r="D57" s="23"/>
      <c r="E57" s="5"/>
      <c r="H57" s="24" t="s">
        <v>79</v>
      </c>
      <c r="I57" s="24"/>
      <c r="J57" s="19">
        <f t="shared" ref="J57:Q57" si="6">J54/J56</f>
        <v>0.83333333333333337</v>
      </c>
      <c r="K57" s="20">
        <f t="shared" si="6"/>
        <v>0.91666666666666663</v>
      </c>
      <c r="L57" s="20">
        <f t="shared" si="6"/>
        <v>0.79166666666666663</v>
      </c>
      <c r="M57" s="20" t="e">
        <f t="shared" si="6"/>
        <v>#DIV/0!</v>
      </c>
      <c r="N57" s="20" t="e">
        <f t="shared" si="6"/>
        <v>#DIV/0!</v>
      </c>
      <c r="O57" s="20" t="e">
        <f t="shared" si="6"/>
        <v>#DIV/0!</v>
      </c>
      <c r="P57" s="20" t="e">
        <f t="shared" si="6"/>
        <v>#DIV/0!</v>
      </c>
      <c r="Q57" s="20">
        <f t="shared" si="6"/>
        <v>0.26666666666666666</v>
      </c>
    </row>
    <row r="58" spans="2:17">
      <c r="C58" s="23"/>
      <c r="D58" s="23"/>
      <c r="E58" s="5"/>
      <c r="H58" s="24" t="s">
        <v>80</v>
      </c>
      <c r="I58" s="24"/>
      <c r="J58" s="19">
        <f t="shared" ref="J58:Q58" si="7">J55/J56</f>
        <v>0.16666666666666666</v>
      </c>
      <c r="K58" s="19">
        <f t="shared" si="7"/>
        <v>8.3333333333333329E-2</v>
      </c>
      <c r="L58" s="20">
        <f t="shared" si="7"/>
        <v>0.20833333333333334</v>
      </c>
      <c r="M58" s="20" t="e">
        <f t="shared" si="7"/>
        <v>#DIV/0!</v>
      </c>
      <c r="N58" s="20" t="e">
        <f t="shared" si="7"/>
        <v>#DIV/0!</v>
      </c>
      <c r="O58" s="20" t="e">
        <f t="shared" si="7"/>
        <v>#DIV/0!</v>
      </c>
      <c r="P58" s="20" t="e">
        <f t="shared" si="7"/>
        <v>#DIV/0!</v>
      </c>
      <c r="Q58" s="20">
        <f t="shared" si="7"/>
        <v>0.73333333333333328</v>
      </c>
    </row>
    <row r="59" spans="2:17">
      <c r="C59" s="23"/>
      <c r="D59" s="23"/>
      <c r="E59" s="6"/>
    </row>
    <row r="60" spans="2:17">
      <c r="C60" s="5"/>
      <c r="D60" s="5"/>
      <c r="E60" s="6"/>
    </row>
    <row r="61" spans="2:17">
      <c r="J61" s="25"/>
      <c r="K61" s="25"/>
      <c r="L61" s="25"/>
      <c r="M61" s="25"/>
      <c r="N61" s="25"/>
      <c r="O61" s="25"/>
      <c r="P61" s="25"/>
    </row>
    <row r="62" spans="2:17">
      <c r="J62" s="26" t="s">
        <v>81</v>
      </c>
      <c r="K62" s="26"/>
      <c r="L62" s="26"/>
      <c r="M62" s="26"/>
      <c r="N62" s="26"/>
      <c r="O62" s="26"/>
      <c r="P62" s="26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11111111111099" right="0.23611111111111099" top="0.74791666666666701" bottom="0.74791666666666701" header="0.511811023622047" footer="0.511811023622047"/>
  <pageSetup scale="75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A62"/>
  <sheetViews>
    <sheetView topLeftCell="O11" zoomScale="70" zoomScaleNormal="70" workbookViewId="0">
      <selection activeCell="Y18" sqref="Y18:Z25"/>
    </sheetView>
  </sheetViews>
  <sheetFormatPr baseColWidth="10" defaultColWidth="10.453125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  <col min="20" max="22" width="9.08984375" customWidth="1"/>
  </cols>
  <sheetData>
    <row r="2" spans="2:27" ht="15.5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7"/>
      <c r="R2" s="7"/>
    </row>
    <row r="3" spans="2:27">
      <c r="C3" s="35" t="s">
        <v>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5"/>
      <c r="R3" s="5"/>
    </row>
    <row r="4" spans="2:27" ht="24.75" customHeight="1">
      <c r="C4" t="s">
        <v>2</v>
      </c>
      <c r="D4" s="39" t="s">
        <v>83</v>
      </c>
      <c r="E4" s="39"/>
      <c r="F4" s="39"/>
      <c r="G4" s="39"/>
      <c r="I4" t="s">
        <v>4</v>
      </c>
      <c r="J4" s="32" t="s">
        <v>84</v>
      </c>
      <c r="K4" s="32"/>
      <c r="M4" t="s">
        <v>6</v>
      </c>
      <c r="N4" s="37">
        <f ca="1">TODAY()</f>
        <v>45632</v>
      </c>
      <c r="O4" s="37"/>
    </row>
    <row r="5" spans="2:27" ht="6.75" customHeight="1">
      <c r="D5" s="8"/>
      <c r="E5" s="8"/>
      <c r="F5" s="8"/>
      <c r="G5" s="8"/>
    </row>
    <row r="6" spans="2:27">
      <c r="C6" t="s">
        <v>7</v>
      </c>
      <c r="D6" s="32" t="s">
        <v>8</v>
      </c>
      <c r="E6" s="32"/>
      <c r="F6" s="32"/>
      <c r="G6" s="32"/>
      <c r="I6" s="23" t="s">
        <v>9</v>
      </c>
      <c r="J6" s="23"/>
      <c r="K6" s="33" t="s">
        <v>10</v>
      </c>
      <c r="L6" s="33"/>
      <c r="M6" s="33"/>
      <c r="N6" s="33"/>
      <c r="O6" s="33"/>
      <c r="P6" s="33"/>
    </row>
    <row r="7" spans="2:27" ht="11.25" customHeight="1"/>
    <row r="8" spans="2:27">
      <c r="B8" s="9" t="s">
        <v>11</v>
      </c>
      <c r="C8" s="9" t="s">
        <v>12</v>
      </c>
      <c r="D8" s="31" t="s">
        <v>13</v>
      </c>
      <c r="E8" s="31"/>
      <c r="F8" s="31"/>
      <c r="G8" s="31"/>
      <c r="H8" s="31"/>
      <c r="I8" s="31"/>
      <c r="J8" s="3" t="s">
        <v>14</v>
      </c>
      <c r="K8" s="3" t="s">
        <v>15</v>
      </c>
      <c r="L8" s="3" t="s">
        <v>16</v>
      </c>
      <c r="M8" s="3" t="s">
        <v>17</v>
      </c>
      <c r="N8" s="3" t="s">
        <v>18</v>
      </c>
      <c r="O8" s="3" t="s">
        <v>19</v>
      </c>
      <c r="P8" s="3" t="s">
        <v>20</v>
      </c>
      <c r="Q8" s="10" t="s">
        <v>21</v>
      </c>
    </row>
    <row r="9" spans="2:27">
      <c r="B9" s="4">
        <v>1</v>
      </c>
      <c r="C9" s="3" t="s">
        <v>85</v>
      </c>
      <c r="D9" s="31" t="s">
        <v>86</v>
      </c>
      <c r="E9" s="31"/>
      <c r="F9" s="31"/>
      <c r="G9" s="31"/>
      <c r="H9" s="31"/>
      <c r="I9" s="31"/>
      <c r="J9" s="21">
        <v>88.89</v>
      </c>
      <c r="K9" s="21">
        <v>95</v>
      </c>
      <c r="L9" s="21">
        <v>99.66</v>
      </c>
      <c r="M9" s="21">
        <v>89</v>
      </c>
      <c r="N9" s="21">
        <v>100</v>
      </c>
      <c r="O9" s="21">
        <v>88.57</v>
      </c>
      <c r="P9" s="3"/>
      <c r="Q9" s="12">
        <f>SUM(J9:P9)/6</f>
        <v>93.519999999999982</v>
      </c>
      <c r="S9" s="22"/>
      <c r="T9" s="14">
        <f>AVERAGE(J9:J43)</f>
        <v>65.828857142857132</v>
      </c>
      <c r="U9" s="14"/>
      <c r="V9" s="14"/>
    </row>
    <row r="10" spans="2:27">
      <c r="B10" s="4">
        <f t="shared" ref="B10:B53" si="0">B9+1</f>
        <v>2</v>
      </c>
      <c r="C10" s="3" t="s">
        <v>87</v>
      </c>
      <c r="D10" s="31" t="s">
        <v>88</v>
      </c>
      <c r="E10" s="31"/>
      <c r="F10" s="31"/>
      <c r="G10" s="31"/>
      <c r="H10" s="31"/>
      <c r="I10" s="31"/>
      <c r="J10" s="21">
        <v>71.67</v>
      </c>
      <c r="K10" s="21">
        <v>84</v>
      </c>
      <c r="L10" s="21">
        <v>81.72</v>
      </c>
      <c r="M10" s="21">
        <v>77</v>
      </c>
      <c r="N10" s="21">
        <v>95</v>
      </c>
      <c r="O10" s="21">
        <v>94.289999999999992</v>
      </c>
      <c r="P10" s="3"/>
      <c r="Q10" s="12">
        <f t="shared" ref="Q10:Q44" si="1">SUM(J10:P10)/6</f>
        <v>83.946666666666658</v>
      </c>
      <c r="S10" s="22"/>
      <c r="T10" s="14"/>
      <c r="U10" s="14"/>
      <c r="V10" s="14"/>
    </row>
    <row r="11" spans="2:27">
      <c r="B11" s="4">
        <f t="shared" si="0"/>
        <v>3</v>
      </c>
      <c r="C11" s="3" t="s">
        <v>89</v>
      </c>
      <c r="D11" s="31" t="s">
        <v>90</v>
      </c>
      <c r="E11" s="31"/>
      <c r="F11" s="31"/>
      <c r="G11" s="31"/>
      <c r="H11" s="31"/>
      <c r="I11" s="31"/>
      <c r="J11" s="21">
        <v>74.040000000000006</v>
      </c>
      <c r="K11" s="21">
        <v>90</v>
      </c>
      <c r="L11" s="21">
        <v>80.72</v>
      </c>
      <c r="M11" s="21">
        <v>81</v>
      </c>
      <c r="N11" s="21">
        <v>88</v>
      </c>
      <c r="O11" s="21">
        <v>94.289999999999992</v>
      </c>
      <c r="P11" s="3"/>
      <c r="Q11" s="12">
        <f t="shared" si="1"/>
        <v>84.674999999999997</v>
      </c>
      <c r="S11" s="22"/>
      <c r="T11" s="14">
        <f>COUNTIF(J9:J43,"&gt;=70")</f>
        <v>27</v>
      </c>
      <c r="U11" s="14"/>
      <c r="V11" s="14">
        <f>T11*100/34</f>
        <v>79.411764705882348</v>
      </c>
      <c r="W11" s="14"/>
      <c r="X11" s="14"/>
      <c r="Y11" s="14"/>
      <c r="Z11" s="14"/>
      <c r="AA11" s="14"/>
    </row>
    <row r="12" spans="2:27">
      <c r="B12" s="4">
        <f t="shared" si="0"/>
        <v>4</v>
      </c>
      <c r="C12" s="3" t="s">
        <v>91</v>
      </c>
      <c r="D12" s="31" t="s">
        <v>92</v>
      </c>
      <c r="E12" s="31"/>
      <c r="F12" s="31"/>
      <c r="G12" s="31"/>
      <c r="H12" s="31"/>
      <c r="I12" s="31"/>
      <c r="J12" s="21">
        <v>0</v>
      </c>
      <c r="K12" s="21">
        <v>84</v>
      </c>
      <c r="L12" s="21">
        <v>96.72</v>
      </c>
      <c r="M12" s="21">
        <v>80</v>
      </c>
      <c r="N12" s="21">
        <v>91</v>
      </c>
      <c r="O12" s="21">
        <v>82.86</v>
      </c>
      <c r="P12" s="3"/>
      <c r="Q12" s="12">
        <f t="shared" si="1"/>
        <v>72.430000000000007</v>
      </c>
      <c r="S12" s="22"/>
      <c r="T12" s="22"/>
      <c r="U12" s="22"/>
      <c r="V12" s="22"/>
      <c r="W12" s="14"/>
      <c r="X12" s="14"/>
      <c r="Y12" s="14"/>
      <c r="Z12" s="14"/>
      <c r="AA12" s="14"/>
    </row>
    <row r="13" spans="2:27">
      <c r="B13" s="4">
        <f t="shared" si="0"/>
        <v>5</v>
      </c>
      <c r="C13" s="3" t="s">
        <v>93</v>
      </c>
      <c r="D13" s="31" t="s">
        <v>94</v>
      </c>
      <c r="E13" s="31"/>
      <c r="F13" s="31"/>
      <c r="G13" s="31"/>
      <c r="H13" s="31"/>
      <c r="I13" s="31"/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3"/>
      <c r="Q13" s="12">
        <f t="shared" si="1"/>
        <v>0</v>
      </c>
      <c r="S13" s="22"/>
      <c r="T13" s="22"/>
      <c r="U13" s="22"/>
      <c r="V13" s="22"/>
      <c r="W13" s="15">
        <f>AVERAGE(L9:L44)</f>
        <v>78.515555555555537</v>
      </c>
      <c r="X13" s="15">
        <f>W14*100/35</f>
        <v>71.428571428571431</v>
      </c>
      <c r="Y13" s="15">
        <f>AVERAGE(M9:M44)</f>
        <v>65.611111111111114</v>
      </c>
      <c r="Z13" s="14">
        <f>Y14*100/35</f>
        <v>82.857142857142861</v>
      </c>
      <c r="AA13" s="14"/>
    </row>
    <row r="14" spans="2:27">
      <c r="B14" s="4">
        <f t="shared" si="0"/>
        <v>6</v>
      </c>
      <c r="C14" s="3" t="s">
        <v>95</v>
      </c>
      <c r="D14" s="31" t="s">
        <v>96</v>
      </c>
      <c r="E14" s="31"/>
      <c r="F14" s="31"/>
      <c r="G14" s="31"/>
      <c r="H14" s="31"/>
      <c r="I14" s="31"/>
      <c r="J14" s="21">
        <v>87.78</v>
      </c>
      <c r="K14" s="21">
        <v>86</v>
      </c>
      <c r="L14" s="21">
        <v>93.69</v>
      </c>
      <c r="M14" s="21">
        <v>85</v>
      </c>
      <c r="N14" s="21">
        <v>90</v>
      </c>
      <c r="O14" s="21">
        <v>99</v>
      </c>
      <c r="P14" s="3"/>
      <c r="Q14" s="12">
        <f t="shared" si="1"/>
        <v>90.245000000000005</v>
      </c>
      <c r="S14" s="22"/>
      <c r="T14" s="22"/>
      <c r="U14" s="22"/>
      <c r="V14" s="22"/>
      <c r="W14" s="14">
        <f>COUNTIF(L9:L44,"&gt;=81")</f>
        <v>25</v>
      </c>
      <c r="X14" s="14"/>
      <c r="Y14" s="14">
        <f>COUNTIF(M9:M44,"&gt;=69")</f>
        <v>29</v>
      </c>
      <c r="Z14" s="14"/>
      <c r="AA14" s="14"/>
    </row>
    <row r="15" spans="2:27">
      <c r="B15" s="4">
        <f t="shared" si="0"/>
        <v>7</v>
      </c>
      <c r="C15" s="3" t="s">
        <v>97</v>
      </c>
      <c r="D15" s="31" t="s">
        <v>98</v>
      </c>
      <c r="E15" s="31"/>
      <c r="F15" s="31"/>
      <c r="G15" s="31"/>
      <c r="H15" s="31"/>
      <c r="I15" s="31"/>
      <c r="J15" s="21">
        <v>84.56</v>
      </c>
      <c r="K15" s="21">
        <v>82</v>
      </c>
      <c r="L15" s="21">
        <v>71.78</v>
      </c>
      <c r="M15" s="21">
        <v>70</v>
      </c>
      <c r="N15" s="21">
        <v>72</v>
      </c>
      <c r="O15" s="21">
        <v>99.5</v>
      </c>
      <c r="P15" s="3"/>
      <c r="Q15" s="12">
        <f t="shared" si="1"/>
        <v>79.973333333333343</v>
      </c>
      <c r="W15" s="14"/>
      <c r="X15" s="14"/>
      <c r="Y15" s="14"/>
      <c r="Z15" s="14"/>
      <c r="AA15" s="14"/>
    </row>
    <row r="16" spans="2:27">
      <c r="B16" s="4">
        <f t="shared" si="0"/>
        <v>8</v>
      </c>
      <c r="C16" s="3" t="s">
        <v>99</v>
      </c>
      <c r="D16" s="31" t="s">
        <v>100</v>
      </c>
      <c r="E16" s="31"/>
      <c r="F16" s="31"/>
      <c r="G16" s="31"/>
      <c r="H16" s="31"/>
      <c r="I16" s="31"/>
      <c r="J16" s="21">
        <v>90.11</v>
      </c>
      <c r="K16" s="21">
        <v>94</v>
      </c>
      <c r="L16" s="21">
        <v>87.6</v>
      </c>
      <c r="M16" s="21">
        <v>80</v>
      </c>
      <c r="N16" s="21">
        <v>70</v>
      </c>
      <c r="O16" s="21">
        <v>0</v>
      </c>
      <c r="P16" s="3"/>
      <c r="Q16" s="12">
        <f t="shared" si="1"/>
        <v>70.285000000000011</v>
      </c>
      <c r="W16" s="14"/>
      <c r="X16" s="14"/>
      <c r="Y16" s="14"/>
      <c r="Z16" s="14"/>
      <c r="AA16" s="14"/>
    </row>
    <row r="17" spans="2:26">
      <c r="B17" s="4">
        <f t="shared" si="0"/>
        <v>9</v>
      </c>
      <c r="C17" s="3" t="s">
        <v>101</v>
      </c>
      <c r="D17" s="31" t="s">
        <v>102</v>
      </c>
      <c r="E17" s="31"/>
      <c r="F17" s="31"/>
      <c r="G17" s="31"/>
      <c r="H17" s="31"/>
      <c r="I17" s="31"/>
      <c r="J17" s="21">
        <v>92.22</v>
      </c>
      <c r="K17" s="21">
        <v>88</v>
      </c>
      <c r="L17" s="21">
        <v>90.22</v>
      </c>
      <c r="M17" s="21">
        <v>88</v>
      </c>
      <c r="N17" s="21">
        <v>89</v>
      </c>
      <c r="O17" s="21">
        <v>98.5</v>
      </c>
      <c r="P17" s="3"/>
      <c r="Q17" s="12">
        <f t="shared" si="1"/>
        <v>90.990000000000009</v>
      </c>
    </row>
    <row r="18" spans="2:26">
      <c r="B18" s="4">
        <f t="shared" si="0"/>
        <v>10</v>
      </c>
      <c r="C18" s="3" t="s">
        <v>103</v>
      </c>
      <c r="D18" s="31" t="s">
        <v>104</v>
      </c>
      <c r="E18" s="31"/>
      <c r="F18" s="31"/>
      <c r="G18" s="31"/>
      <c r="H18" s="31"/>
      <c r="I18" s="31"/>
      <c r="J18" s="21">
        <v>81.67</v>
      </c>
      <c r="K18" s="21">
        <v>82</v>
      </c>
      <c r="L18" s="21">
        <v>94.14</v>
      </c>
      <c r="M18" s="21">
        <v>80</v>
      </c>
      <c r="N18" s="21">
        <v>88</v>
      </c>
      <c r="O18" s="21">
        <v>72.86</v>
      </c>
      <c r="P18" s="3"/>
      <c r="Q18" s="12">
        <f t="shared" si="1"/>
        <v>83.111666666666665</v>
      </c>
      <c r="Y18" s="42">
        <f>AVERAGE(N9:N44)</f>
        <v>79.611111111111114</v>
      </c>
      <c r="Z18" s="42">
        <f>Y19*100/36</f>
        <v>72.222222222222229</v>
      </c>
    </row>
    <row r="19" spans="2:26">
      <c r="B19" s="4">
        <f t="shared" si="0"/>
        <v>11</v>
      </c>
      <c r="C19" s="3" t="s">
        <v>105</v>
      </c>
      <c r="D19" s="31" t="s">
        <v>106</v>
      </c>
      <c r="E19" s="31"/>
      <c r="F19" s="31"/>
      <c r="G19" s="31"/>
      <c r="H19" s="31"/>
      <c r="I19" s="31"/>
      <c r="J19" s="21">
        <v>86.78</v>
      </c>
      <c r="K19" s="21">
        <v>86</v>
      </c>
      <c r="L19" s="21">
        <v>93.28</v>
      </c>
      <c r="M19" s="21">
        <v>90</v>
      </c>
      <c r="N19" s="21">
        <v>90</v>
      </c>
      <c r="O19" s="21">
        <v>93.789999999999992</v>
      </c>
      <c r="P19" s="3"/>
      <c r="Q19" s="12">
        <f t="shared" si="1"/>
        <v>89.975000000000009</v>
      </c>
      <c r="Y19" s="41">
        <f>COUNTIF(N9:N44,"&gt;=80")</f>
        <v>26</v>
      </c>
      <c r="Z19" s="41"/>
    </row>
    <row r="20" spans="2:26">
      <c r="B20" s="4">
        <f t="shared" si="0"/>
        <v>12</v>
      </c>
      <c r="C20" s="3" t="s">
        <v>107</v>
      </c>
      <c r="D20" s="31" t="s">
        <v>108</v>
      </c>
      <c r="E20" s="31"/>
      <c r="F20" s="31"/>
      <c r="G20" s="31"/>
      <c r="H20" s="31"/>
      <c r="I20" s="31"/>
      <c r="J20" s="21">
        <v>81.78</v>
      </c>
      <c r="K20" s="21">
        <v>82</v>
      </c>
      <c r="L20" s="21">
        <v>97.47</v>
      </c>
      <c r="M20" s="21">
        <v>86</v>
      </c>
      <c r="N20" s="21">
        <v>88</v>
      </c>
      <c r="O20" s="21">
        <v>70</v>
      </c>
      <c r="P20" s="3"/>
      <c r="Q20" s="12">
        <f t="shared" si="1"/>
        <v>84.208333333333329</v>
      </c>
      <c r="Y20" s="41"/>
      <c r="Z20" s="41"/>
    </row>
    <row r="21" spans="2:26">
      <c r="B21" s="4">
        <f t="shared" si="0"/>
        <v>13</v>
      </c>
      <c r="C21" s="3" t="s">
        <v>109</v>
      </c>
      <c r="D21" s="31" t="s">
        <v>110</v>
      </c>
      <c r="E21" s="31"/>
      <c r="F21" s="31"/>
      <c r="G21" s="31"/>
      <c r="H21" s="31"/>
      <c r="I21" s="31"/>
      <c r="J21" s="21">
        <v>92.22</v>
      </c>
      <c r="K21" s="21">
        <v>84</v>
      </c>
      <c r="L21" s="21">
        <v>90.03</v>
      </c>
      <c r="M21" s="21">
        <v>70</v>
      </c>
      <c r="N21" s="21">
        <v>88</v>
      </c>
      <c r="O21" s="21">
        <v>99.5</v>
      </c>
      <c r="P21" s="3"/>
      <c r="Q21" s="12">
        <f t="shared" si="1"/>
        <v>87.291666666666671</v>
      </c>
      <c r="T21" s="15">
        <f>AVERAGE(J9:J15)</f>
        <v>58.134285714285717</v>
      </c>
      <c r="U21" s="14"/>
      <c r="V21" s="14">
        <v>7</v>
      </c>
      <c r="W21" s="14">
        <v>100</v>
      </c>
      <c r="Y21" s="41"/>
      <c r="Z21" s="41"/>
    </row>
    <row r="22" spans="2:26">
      <c r="B22" s="4">
        <f t="shared" si="0"/>
        <v>14</v>
      </c>
      <c r="C22" s="3" t="s">
        <v>111</v>
      </c>
      <c r="D22" s="31" t="s">
        <v>112</v>
      </c>
      <c r="E22" s="31"/>
      <c r="F22" s="31"/>
      <c r="G22" s="31"/>
      <c r="H22" s="31"/>
      <c r="I22" s="31"/>
      <c r="J22" s="21">
        <v>73.53</v>
      </c>
      <c r="K22" s="21">
        <v>88</v>
      </c>
      <c r="L22" s="21">
        <v>94.86</v>
      </c>
      <c r="M22" s="21">
        <v>79</v>
      </c>
      <c r="N22" s="21">
        <v>75</v>
      </c>
      <c r="O22" s="21">
        <v>89.289999999999992</v>
      </c>
      <c r="P22" s="3"/>
      <c r="Q22" s="12">
        <f t="shared" si="1"/>
        <v>83.279999999999987</v>
      </c>
      <c r="T22" s="14"/>
      <c r="U22" s="14"/>
      <c r="V22" s="14"/>
      <c r="W22" s="14"/>
      <c r="Y22" s="41"/>
      <c r="Z22" s="41"/>
    </row>
    <row r="23" spans="2:26">
      <c r="B23" s="4">
        <f t="shared" si="0"/>
        <v>15</v>
      </c>
      <c r="C23" s="3" t="s">
        <v>113</v>
      </c>
      <c r="D23" s="31" t="s">
        <v>114</v>
      </c>
      <c r="E23" s="31"/>
      <c r="F23" s="31"/>
      <c r="G23" s="31"/>
      <c r="H23" s="31"/>
      <c r="I23" s="31"/>
      <c r="J23" s="21">
        <v>97.78</v>
      </c>
      <c r="K23" s="21">
        <v>92</v>
      </c>
      <c r="L23" s="21">
        <v>99.31</v>
      </c>
      <c r="M23" s="21">
        <v>90</v>
      </c>
      <c r="N23" s="21">
        <v>96</v>
      </c>
      <c r="O23" s="21">
        <v>94.289999999999992</v>
      </c>
      <c r="P23" s="3"/>
      <c r="Q23" s="12">
        <f t="shared" si="1"/>
        <v>94.896666666666661</v>
      </c>
      <c r="T23" s="14"/>
      <c r="U23" s="14"/>
      <c r="V23" s="14">
        <f>COUNTIF(J9:J15,"&gt;=81")</f>
        <v>3</v>
      </c>
      <c r="W23" s="14"/>
      <c r="Y23" s="41"/>
      <c r="Z23" s="41"/>
    </row>
    <row r="24" spans="2:26">
      <c r="B24" s="4">
        <f t="shared" si="0"/>
        <v>16</v>
      </c>
      <c r="C24" s="3" t="s">
        <v>115</v>
      </c>
      <c r="D24" s="31" t="s">
        <v>116</v>
      </c>
      <c r="E24" s="31"/>
      <c r="F24" s="31"/>
      <c r="G24" s="31"/>
      <c r="H24" s="31"/>
      <c r="I24" s="31"/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3"/>
      <c r="Q24" s="12">
        <f t="shared" si="1"/>
        <v>0</v>
      </c>
      <c r="S24" s="14"/>
      <c r="T24" s="14"/>
      <c r="U24" s="14"/>
      <c r="V24" s="14"/>
      <c r="W24" s="14"/>
      <c r="Y24" s="42">
        <f>AVERAGE(O9:O44)</f>
        <v>77.229722222222222</v>
      </c>
      <c r="Z24" s="42">
        <f>Y25*100/36</f>
        <v>69.444444444444443</v>
      </c>
    </row>
    <row r="25" spans="2:26">
      <c r="B25" s="4">
        <f t="shared" si="0"/>
        <v>17</v>
      </c>
      <c r="C25" s="3" t="s">
        <v>117</v>
      </c>
      <c r="D25" s="31" t="s">
        <v>118</v>
      </c>
      <c r="E25" s="31"/>
      <c r="F25" s="31"/>
      <c r="G25" s="31"/>
      <c r="H25" s="31"/>
      <c r="I25" s="31"/>
      <c r="J25" s="21">
        <v>75.75</v>
      </c>
      <c r="K25" s="21">
        <v>0</v>
      </c>
      <c r="L25" s="21">
        <v>85.74</v>
      </c>
      <c r="M25" s="21">
        <v>74</v>
      </c>
      <c r="N25" s="21">
        <v>88</v>
      </c>
      <c r="O25" s="21">
        <v>84.289999999999992</v>
      </c>
      <c r="P25" s="3"/>
      <c r="Q25" s="12">
        <f t="shared" si="1"/>
        <v>67.963333333333324</v>
      </c>
      <c r="S25" s="15">
        <f>AVERAGE(K9:K44)</f>
        <v>66.416666666666671</v>
      </c>
      <c r="T25" s="14">
        <f>S26*100</f>
        <v>2800</v>
      </c>
      <c r="U25" s="14"/>
      <c r="V25" s="14"/>
      <c r="W25" s="15">
        <f>V23*W21/V21</f>
        <v>42.857142857142854</v>
      </c>
      <c r="Y25" s="41">
        <f>COUNTIF(O9:O44,"&gt;=77")</f>
        <v>25</v>
      </c>
      <c r="Z25" s="41"/>
    </row>
    <row r="26" spans="2:26">
      <c r="B26" s="4">
        <f t="shared" si="0"/>
        <v>18</v>
      </c>
      <c r="C26" s="3" t="s">
        <v>119</v>
      </c>
      <c r="D26" s="31" t="s">
        <v>120</v>
      </c>
      <c r="E26" s="31"/>
      <c r="F26" s="31"/>
      <c r="G26" s="31"/>
      <c r="H26" s="31"/>
      <c r="I26" s="31"/>
      <c r="J26" s="21">
        <v>89.5</v>
      </c>
      <c r="K26" s="21">
        <v>72</v>
      </c>
      <c r="L26" s="21">
        <v>70.209999999999994</v>
      </c>
      <c r="M26" s="21">
        <v>0</v>
      </c>
      <c r="N26" s="21">
        <v>84</v>
      </c>
      <c r="O26" s="21">
        <v>99.5</v>
      </c>
      <c r="P26" s="3"/>
      <c r="Q26" s="12">
        <f t="shared" si="1"/>
        <v>69.201666666666668</v>
      </c>
      <c r="S26" s="14">
        <f>COUNTIF(K9:K44,"&gt;=68")</f>
        <v>28</v>
      </c>
      <c r="T26" s="14">
        <f>S26*100/35</f>
        <v>80</v>
      </c>
    </row>
    <row r="27" spans="2:26">
      <c r="B27" s="4">
        <f t="shared" si="0"/>
        <v>19</v>
      </c>
      <c r="C27" s="3" t="s">
        <v>121</v>
      </c>
      <c r="D27" s="31" t="s">
        <v>122</v>
      </c>
      <c r="E27" s="31"/>
      <c r="F27" s="31"/>
      <c r="G27" s="31"/>
      <c r="H27" s="31"/>
      <c r="I27" s="31"/>
      <c r="J27" s="21">
        <v>93.33</v>
      </c>
      <c r="K27" s="21">
        <v>97</v>
      </c>
      <c r="L27" s="21">
        <v>99.66</v>
      </c>
      <c r="M27" s="21">
        <v>91</v>
      </c>
      <c r="N27" s="21">
        <v>100</v>
      </c>
      <c r="O27" s="21">
        <v>94.289999999999992</v>
      </c>
      <c r="P27" s="3"/>
      <c r="Q27" s="12">
        <f t="shared" si="1"/>
        <v>95.88</v>
      </c>
      <c r="S27" s="14"/>
      <c r="T27" s="14"/>
      <c r="V27" s="16"/>
    </row>
    <row r="28" spans="2:26">
      <c r="B28" s="4">
        <f t="shared" si="0"/>
        <v>20</v>
      </c>
      <c r="C28" s="3" t="s">
        <v>123</v>
      </c>
      <c r="D28" s="31" t="s">
        <v>124</v>
      </c>
      <c r="E28" s="31"/>
      <c r="F28" s="31"/>
      <c r="G28" s="31"/>
      <c r="H28" s="31"/>
      <c r="I28" s="31"/>
      <c r="J28" s="21">
        <v>87.83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3"/>
      <c r="Q28" s="12">
        <f t="shared" si="1"/>
        <v>14.638333333333334</v>
      </c>
    </row>
    <row r="29" spans="2:26">
      <c r="B29" s="4">
        <f t="shared" si="0"/>
        <v>21</v>
      </c>
      <c r="C29" s="3" t="s">
        <v>125</v>
      </c>
      <c r="D29" s="31" t="s">
        <v>126</v>
      </c>
      <c r="E29" s="31"/>
      <c r="F29" s="31"/>
      <c r="G29" s="31"/>
      <c r="H29" s="31"/>
      <c r="I29" s="31"/>
      <c r="J29" s="21">
        <v>79.53</v>
      </c>
      <c r="K29" s="21">
        <v>72</v>
      </c>
      <c r="L29" s="21">
        <v>93.86</v>
      </c>
      <c r="M29" s="21">
        <v>79</v>
      </c>
      <c r="N29" s="21">
        <v>91</v>
      </c>
      <c r="O29" s="21">
        <v>100</v>
      </c>
      <c r="P29" s="3"/>
      <c r="Q29" s="12">
        <f t="shared" si="1"/>
        <v>85.898333333333326</v>
      </c>
      <c r="V29" s="16"/>
    </row>
    <row r="30" spans="2:26">
      <c r="B30" s="4">
        <f t="shared" si="0"/>
        <v>22</v>
      </c>
      <c r="C30" s="3" t="s">
        <v>127</v>
      </c>
      <c r="D30" s="38" t="s">
        <v>128</v>
      </c>
      <c r="E30" s="38"/>
      <c r="F30" s="38"/>
      <c r="G30" s="38"/>
      <c r="H30" s="38"/>
      <c r="I30" s="38"/>
      <c r="J30" s="21">
        <v>0</v>
      </c>
      <c r="K30" s="21">
        <v>71</v>
      </c>
      <c r="L30" s="21">
        <v>81.28</v>
      </c>
      <c r="M30" s="21">
        <v>0</v>
      </c>
      <c r="N30" s="21">
        <v>70</v>
      </c>
      <c r="O30" s="21">
        <v>93.289999999999992</v>
      </c>
      <c r="P30" s="3"/>
      <c r="Q30" s="12">
        <f t="shared" si="1"/>
        <v>52.594999999999999</v>
      </c>
    </row>
    <row r="31" spans="2:26">
      <c r="B31" s="4">
        <f t="shared" si="0"/>
        <v>23</v>
      </c>
      <c r="C31" s="3" t="s">
        <v>129</v>
      </c>
      <c r="D31" s="38" t="s">
        <v>130</v>
      </c>
      <c r="E31" s="38"/>
      <c r="F31" s="38"/>
      <c r="G31" s="38"/>
      <c r="H31" s="38"/>
      <c r="I31" s="38"/>
      <c r="J31" s="21">
        <v>86.72</v>
      </c>
      <c r="K31" s="21">
        <v>82</v>
      </c>
      <c r="L31" s="21">
        <v>75.709999999999994</v>
      </c>
      <c r="M31" s="21">
        <v>75</v>
      </c>
      <c r="N31" s="21">
        <v>70</v>
      </c>
      <c r="O31" s="21">
        <v>76.64</v>
      </c>
      <c r="P31" s="3"/>
      <c r="Q31" s="12">
        <f t="shared" si="1"/>
        <v>77.678333333333327</v>
      </c>
    </row>
    <row r="32" spans="2:26">
      <c r="B32" s="4">
        <f t="shared" si="0"/>
        <v>24</v>
      </c>
      <c r="C32" s="3" t="s">
        <v>131</v>
      </c>
      <c r="D32" s="38" t="s">
        <v>132</v>
      </c>
      <c r="E32" s="38"/>
      <c r="F32" s="38"/>
      <c r="G32" s="38"/>
      <c r="H32" s="38"/>
      <c r="I32" s="38"/>
      <c r="J32" s="21">
        <v>0</v>
      </c>
      <c r="K32" s="21">
        <v>0</v>
      </c>
      <c r="L32" s="21">
        <v>83.16</v>
      </c>
      <c r="M32" s="21">
        <v>0</v>
      </c>
      <c r="N32" s="21">
        <v>70</v>
      </c>
      <c r="O32" s="21">
        <v>70</v>
      </c>
      <c r="P32" s="3"/>
      <c r="Q32" s="12">
        <f t="shared" si="1"/>
        <v>37.193333333333335</v>
      </c>
      <c r="T32" s="16"/>
    </row>
    <row r="33" spans="2:17">
      <c r="B33" s="4">
        <f t="shared" si="0"/>
        <v>25</v>
      </c>
      <c r="C33" s="3" t="s">
        <v>133</v>
      </c>
      <c r="D33" s="38" t="s">
        <v>134</v>
      </c>
      <c r="E33" s="38"/>
      <c r="F33" s="38"/>
      <c r="G33" s="38"/>
      <c r="H33" s="38"/>
      <c r="I33" s="38"/>
      <c r="J33" s="21">
        <v>0</v>
      </c>
      <c r="K33" s="21">
        <v>93</v>
      </c>
      <c r="L33" s="21">
        <v>70</v>
      </c>
      <c r="M33" s="21">
        <v>88</v>
      </c>
      <c r="N33" s="21">
        <v>95</v>
      </c>
      <c r="O33" s="21">
        <v>94.289999999999992</v>
      </c>
      <c r="P33" s="3"/>
      <c r="Q33" s="12">
        <f t="shared" si="1"/>
        <v>73.381666666666661</v>
      </c>
    </row>
    <row r="34" spans="2:17">
      <c r="B34" s="4">
        <f t="shared" si="0"/>
        <v>26</v>
      </c>
      <c r="C34" s="3" t="s">
        <v>135</v>
      </c>
      <c r="D34" s="38" t="s">
        <v>136</v>
      </c>
      <c r="E34" s="38"/>
      <c r="F34" s="38"/>
      <c r="G34" s="38"/>
      <c r="H34" s="38"/>
      <c r="I34" s="38"/>
      <c r="J34" s="21">
        <v>0</v>
      </c>
      <c r="K34" s="21">
        <v>0</v>
      </c>
      <c r="L34" s="21">
        <v>0</v>
      </c>
      <c r="M34" s="21">
        <v>77</v>
      </c>
      <c r="N34" s="21">
        <v>70</v>
      </c>
      <c r="O34" s="21">
        <v>0</v>
      </c>
      <c r="P34" s="3"/>
      <c r="Q34" s="12">
        <f t="shared" si="1"/>
        <v>24.5</v>
      </c>
    </row>
    <row r="35" spans="2:17">
      <c r="B35" s="4">
        <f t="shared" si="0"/>
        <v>27</v>
      </c>
      <c r="C35" s="4" t="s">
        <v>137</v>
      </c>
      <c r="D35" s="38" t="s">
        <v>138</v>
      </c>
      <c r="E35" s="38"/>
      <c r="F35" s="38"/>
      <c r="G35" s="38"/>
      <c r="H35" s="38"/>
      <c r="I35" s="38"/>
      <c r="J35" s="21">
        <v>94.5</v>
      </c>
      <c r="K35" s="21">
        <v>97</v>
      </c>
      <c r="L35" s="21">
        <v>98.64</v>
      </c>
      <c r="M35" s="21">
        <v>91</v>
      </c>
      <c r="N35" s="21">
        <v>88</v>
      </c>
      <c r="O35" s="21">
        <v>100</v>
      </c>
      <c r="P35" s="3"/>
      <c r="Q35" s="12">
        <f t="shared" si="1"/>
        <v>94.856666666666669</v>
      </c>
    </row>
    <row r="36" spans="2:17">
      <c r="B36" s="4">
        <f t="shared" si="0"/>
        <v>28</v>
      </c>
      <c r="C36" s="4" t="s">
        <v>139</v>
      </c>
      <c r="D36" s="38" t="s">
        <v>140</v>
      </c>
      <c r="E36" s="38"/>
      <c r="F36" s="38"/>
      <c r="G36" s="38"/>
      <c r="H36" s="38"/>
      <c r="I36" s="38"/>
      <c r="J36" s="21">
        <v>87.89</v>
      </c>
      <c r="K36" s="21">
        <v>91</v>
      </c>
      <c r="L36" s="21">
        <v>91.72</v>
      </c>
      <c r="M36" s="21">
        <v>91</v>
      </c>
      <c r="N36" s="21">
        <v>84</v>
      </c>
      <c r="O36" s="21">
        <v>100</v>
      </c>
      <c r="P36" s="3"/>
      <c r="Q36" s="12">
        <f t="shared" si="1"/>
        <v>90.935000000000002</v>
      </c>
    </row>
    <row r="37" spans="2:17">
      <c r="B37" s="4">
        <f t="shared" si="0"/>
        <v>29</v>
      </c>
      <c r="C37" s="4" t="s">
        <v>141</v>
      </c>
      <c r="D37" s="38" t="s">
        <v>142</v>
      </c>
      <c r="E37" s="38"/>
      <c r="F37" s="38"/>
      <c r="G37" s="38"/>
      <c r="H37" s="38"/>
      <c r="I37" s="38"/>
      <c r="J37" s="21">
        <v>93.33</v>
      </c>
      <c r="K37" s="21">
        <v>94</v>
      </c>
      <c r="L37" s="21">
        <v>98.62</v>
      </c>
      <c r="M37" s="21">
        <v>86</v>
      </c>
      <c r="N37" s="21">
        <v>95</v>
      </c>
      <c r="O37" s="21">
        <v>100</v>
      </c>
      <c r="P37" s="3"/>
      <c r="Q37" s="12">
        <f t="shared" si="1"/>
        <v>94.491666666666674</v>
      </c>
    </row>
    <row r="38" spans="2:17">
      <c r="B38" s="4">
        <f t="shared" si="0"/>
        <v>30</v>
      </c>
      <c r="C38" s="4" t="s">
        <v>143</v>
      </c>
      <c r="D38" s="38" t="s">
        <v>144</v>
      </c>
      <c r="E38" s="38"/>
      <c r="F38" s="38"/>
      <c r="G38" s="38"/>
      <c r="H38" s="38"/>
      <c r="I38" s="38"/>
      <c r="J38" s="21">
        <v>74.58</v>
      </c>
      <c r="K38" s="21">
        <v>80</v>
      </c>
      <c r="L38" s="21">
        <v>97.79</v>
      </c>
      <c r="M38" s="21">
        <v>74</v>
      </c>
      <c r="N38" s="21">
        <v>93</v>
      </c>
      <c r="O38" s="21">
        <v>83.789999999999992</v>
      </c>
      <c r="P38" s="3"/>
      <c r="Q38" s="12">
        <f t="shared" si="1"/>
        <v>83.86</v>
      </c>
    </row>
    <row r="39" spans="2:17">
      <c r="B39" s="4">
        <f t="shared" si="0"/>
        <v>31</v>
      </c>
      <c r="C39" s="4" t="s">
        <v>145</v>
      </c>
      <c r="D39" s="38" t="s">
        <v>146</v>
      </c>
      <c r="E39" s="38"/>
      <c r="F39" s="38"/>
      <c r="G39" s="38"/>
      <c r="H39" s="38"/>
      <c r="I39" s="38"/>
      <c r="J39" s="21">
        <v>87.22</v>
      </c>
      <c r="K39" s="21">
        <v>89</v>
      </c>
      <c r="L39" s="21">
        <v>97.93</v>
      </c>
      <c r="M39" s="21">
        <v>81</v>
      </c>
      <c r="N39" s="21">
        <v>100</v>
      </c>
      <c r="O39" s="21">
        <v>99.5</v>
      </c>
      <c r="P39" s="3"/>
      <c r="Q39" s="12">
        <f t="shared" si="1"/>
        <v>92.441666666666663</v>
      </c>
    </row>
    <row r="40" spans="2:17">
      <c r="B40" s="4">
        <f t="shared" si="0"/>
        <v>32</v>
      </c>
      <c r="C40" s="4" t="s">
        <v>147</v>
      </c>
      <c r="D40" s="38" t="s">
        <v>148</v>
      </c>
      <c r="E40" s="38"/>
      <c r="F40" s="38"/>
      <c r="G40" s="38"/>
      <c r="H40" s="38"/>
      <c r="I40" s="38"/>
      <c r="J40" s="21">
        <v>75.08</v>
      </c>
      <c r="K40" s="21">
        <v>0</v>
      </c>
      <c r="L40" s="21">
        <v>70</v>
      </c>
      <c r="M40" s="21">
        <v>0</v>
      </c>
      <c r="N40" s="21">
        <v>85</v>
      </c>
      <c r="O40" s="21">
        <v>72.789999999999992</v>
      </c>
      <c r="P40" s="3"/>
      <c r="Q40" s="12">
        <f t="shared" si="1"/>
        <v>50.478333333333332</v>
      </c>
    </row>
    <row r="41" spans="2:17">
      <c r="B41" s="4">
        <f t="shared" si="0"/>
        <v>33</v>
      </c>
      <c r="C41" s="4" t="s">
        <v>149</v>
      </c>
      <c r="D41" s="38" t="s">
        <v>150</v>
      </c>
      <c r="E41" s="38"/>
      <c r="F41" s="38"/>
      <c r="G41" s="38"/>
      <c r="H41" s="38"/>
      <c r="I41" s="38"/>
      <c r="J41" s="21">
        <v>88.44</v>
      </c>
      <c r="K41" s="21">
        <v>0</v>
      </c>
      <c r="L41" s="21">
        <v>90.22</v>
      </c>
      <c r="M41" s="21">
        <v>70</v>
      </c>
      <c r="N41" s="21">
        <v>86</v>
      </c>
      <c r="O41" s="21">
        <v>93.289999999999992</v>
      </c>
      <c r="P41" s="3"/>
      <c r="Q41" s="12">
        <f t="shared" si="1"/>
        <v>71.324999999999989</v>
      </c>
    </row>
    <row r="42" spans="2:17">
      <c r="B42" s="4">
        <f t="shared" si="0"/>
        <v>34</v>
      </c>
      <c r="C42" s="4" t="s">
        <v>151</v>
      </c>
      <c r="D42" s="38" t="s">
        <v>152</v>
      </c>
      <c r="E42" s="38"/>
      <c r="F42" s="38"/>
      <c r="G42" s="38"/>
      <c r="H42" s="38"/>
      <c r="I42" s="38"/>
      <c r="J42" s="21">
        <v>87.28</v>
      </c>
      <c r="K42" s="21">
        <v>95</v>
      </c>
      <c r="L42" s="21">
        <v>87.1</v>
      </c>
      <c r="M42" s="21">
        <v>81</v>
      </c>
      <c r="N42" s="21">
        <v>92</v>
      </c>
      <c r="O42" s="21">
        <v>88.57</v>
      </c>
      <c r="P42" s="3"/>
      <c r="Q42" s="12">
        <f t="shared" si="1"/>
        <v>88.491666666666674</v>
      </c>
    </row>
    <row r="43" spans="2:17">
      <c r="B43" s="4">
        <f t="shared" si="0"/>
        <v>35</v>
      </c>
      <c r="C43" s="4" t="s">
        <v>153</v>
      </c>
      <c r="D43" s="38" t="s">
        <v>154</v>
      </c>
      <c r="E43" s="38"/>
      <c r="F43" s="38"/>
      <c r="G43" s="38"/>
      <c r="H43" s="38"/>
      <c r="I43" s="38"/>
      <c r="J43" s="21">
        <v>0</v>
      </c>
      <c r="K43" s="21">
        <v>70</v>
      </c>
      <c r="L43" s="21">
        <v>75.72</v>
      </c>
      <c r="M43" s="21">
        <v>78</v>
      </c>
      <c r="N43" s="21">
        <v>98</v>
      </c>
      <c r="O43" s="21">
        <v>83.289999999999992</v>
      </c>
      <c r="P43" s="3"/>
      <c r="Q43" s="12">
        <f t="shared" si="1"/>
        <v>67.501666666666665</v>
      </c>
    </row>
    <row r="44" spans="2:17">
      <c r="B44" s="4">
        <f t="shared" si="0"/>
        <v>36</v>
      </c>
      <c r="C44" s="4" t="s">
        <v>155</v>
      </c>
      <c r="D44" s="38" t="s">
        <v>156</v>
      </c>
      <c r="E44" s="38"/>
      <c r="F44" s="38"/>
      <c r="G44" s="38"/>
      <c r="H44" s="38"/>
      <c r="I44" s="38"/>
      <c r="J44" s="21">
        <v>85.67</v>
      </c>
      <c r="K44" s="21">
        <v>71</v>
      </c>
      <c r="L44" s="21">
        <v>88</v>
      </c>
      <c r="M44" s="21">
        <v>81</v>
      </c>
      <c r="N44" s="21">
        <v>87</v>
      </c>
      <c r="O44" s="21">
        <v>70</v>
      </c>
      <c r="P44" s="3"/>
      <c r="Q44" s="12">
        <f t="shared" si="1"/>
        <v>80.445000000000007</v>
      </c>
    </row>
    <row r="45" spans="2:17">
      <c r="B45" s="4">
        <f t="shared" si="0"/>
        <v>37</v>
      </c>
      <c r="C45" s="17"/>
      <c r="D45" s="28"/>
      <c r="E45" s="28"/>
      <c r="F45" s="28"/>
      <c r="G45" s="28"/>
      <c r="H45" s="28"/>
      <c r="I45" s="28"/>
      <c r="J45" s="3"/>
      <c r="K45" s="3"/>
      <c r="L45" s="3"/>
      <c r="M45" s="3"/>
      <c r="N45" s="3"/>
      <c r="O45" s="3"/>
      <c r="P45" s="3"/>
      <c r="Q45" s="12">
        <f t="shared" ref="Q45:Q53" si="2">SUM(J45:P45)/7</f>
        <v>0</v>
      </c>
    </row>
    <row r="46" spans="2:17">
      <c r="B46" s="4">
        <f t="shared" si="0"/>
        <v>38</v>
      </c>
      <c r="C46" s="17"/>
      <c r="D46" s="28"/>
      <c r="E46" s="28"/>
      <c r="F46" s="28"/>
      <c r="G46" s="28"/>
      <c r="H46" s="28"/>
      <c r="I46" s="28"/>
      <c r="J46" s="3"/>
      <c r="K46" s="3"/>
      <c r="L46" s="3"/>
      <c r="M46" s="3"/>
      <c r="N46" s="3"/>
      <c r="O46" s="3"/>
      <c r="P46" s="3"/>
      <c r="Q46" s="12">
        <f t="shared" si="2"/>
        <v>0</v>
      </c>
    </row>
    <row r="47" spans="2:17">
      <c r="B47" s="4">
        <f t="shared" si="0"/>
        <v>39</v>
      </c>
      <c r="C47" s="17"/>
      <c r="D47" s="28"/>
      <c r="E47" s="28"/>
      <c r="F47" s="28"/>
      <c r="G47" s="28"/>
      <c r="H47" s="28"/>
      <c r="I47" s="28"/>
      <c r="J47" s="3"/>
      <c r="K47" s="3"/>
      <c r="L47" s="3"/>
      <c r="M47" s="3"/>
      <c r="N47" s="3"/>
      <c r="O47" s="3"/>
      <c r="P47" s="3"/>
      <c r="Q47" s="12">
        <f t="shared" si="2"/>
        <v>0</v>
      </c>
    </row>
    <row r="48" spans="2:17">
      <c r="B48" s="4">
        <f t="shared" si="0"/>
        <v>40</v>
      </c>
      <c r="C48" s="17"/>
      <c r="D48" s="28"/>
      <c r="E48" s="28"/>
      <c r="F48" s="28"/>
      <c r="G48" s="28"/>
      <c r="H48" s="28"/>
      <c r="I48" s="28"/>
      <c r="J48" s="3"/>
      <c r="K48" s="3"/>
      <c r="L48" s="3"/>
      <c r="M48" s="3"/>
      <c r="N48" s="3"/>
      <c r="O48" s="3"/>
      <c r="P48" s="3"/>
      <c r="Q48" s="12">
        <f t="shared" si="2"/>
        <v>0</v>
      </c>
    </row>
    <row r="49" spans="2:17">
      <c r="B49" s="4">
        <f t="shared" si="0"/>
        <v>41</v>
      </c>
      <c r="C49" s="17"/>
      <c r="D49" s="28"/>
      <c r="E49" s="28"/>
      <c r="F49" s="28"/>
      <c r="G49" s="28"/>
      <c r="H49" s="28"/>
      <c r="I49" s="28"/>
      <c r="J49" s="3"/>
      <c r="K49" s="3"/>
      <c r="L49" s="3"/>
      <c r="M49" s="3"/>
      <c r="N49" s="3"/>
      <c r="O49" s="3"/>
      <c r="P49" s="3"/>
      <c r="Q49" s="12">
        <f t="shared" si="2"/>
        <v>0</v>
      </c>
    </row>
    <row r="50" spans="2:17">
      <c r="B50" s="4">
        <f t="shared" si="0"/>
        <v>42</v>
      </c>
      <c r="C50" s="17"/>
      <c r="D50" s="28"/>
      <c r="E50" s="28"/>
      <c r="F50" s="28"/>
      <c r="G50" s="28"/>
      <c r="H50" s="28"/>
      <c r="I50" s="28"/>
      <c r="J50" s="3"/>
      <c r="K50" s="3"/>
      <c r="L50" s="3"/>
      <c r="M50" s="3"/>
      <c r="N50" s="3"/>
      <c r="O50" s="3"/>
      <c r="P50" s="3"/>
      <c r="Q50" s="12">
        <f t="shared" si="2"/>
        <v>0</v>
      </c>
    </row>
    <row r="51" spans="2:17">
      <c r="B51" s="4">
        <f t="shared" si="0"/>
        <v>43</v>
      </c>
      <c r="C51" s="17"/>
      <c r="D51" s="28"/>
      <c r="E51" s="28"/>
      <c r="F51" s="28"/>
      <c r="G51" s="28"/>
      <c r="H51" s="28"/>
      <c r="I51" s="28"/>
      <c r="J51" s="3"/>
      <c r="K51" s="3"/>
      <c r="L51" s="3"/>
      <c r="M51" s="3"/>
      <c r="N51" s="3"/>
      <c r="O51" s="3"/>
      <c r="P51" s="3"/>
      <c r="Q51" s="12">
        <f t="shared" si="2"/>
        <v>0</v>
      </c>
    </row>
    <row r="52" spans="2:17">
      <c r="B52" s="4">
        <f t="shared" si="0"/>
        <v>44</v>
      </c>
      <c r="C52" s="17"/>
      <c r="D52" s="28"/>
      <c r="E52" s="28"/>
      <c r="F52" s="28"/>
      <c r="G52" s="28"/>
      <c r="H52" s="28"/>
      <c r="I52" s="28"/>
      <c r="J52" s="3"/>
      <c r="K52" s="3"/>
      <c r="L52" s="3"/>
      <c r="M52" s="3"/>
      <c r="N52" s="3"/>
      <c r="O52" s="3"/>
      <c r="P52" s="3"/>
      <c r="Q52" s="12">
        <f t="shared" si="2"/>
        <v>0</v>
      </c>
    </row>
    <row r="53" spans="2:17">
      <c r="B53" s="4">
        <f t="shared" si="0"/>
        <v>45</v>
      </c>
      <c r="C53" s="9"/>
      <c r="D53" s="29"/>
      <c r="E53" s="29"/>
      <c r="F53" s="29"/>
      <c r="G53" s="29"/>
      <c r="H53" s="29"/>
      <c r="I53" s="29"/>
      <c r="J53" s="9"/>
      <c r="K53" s="9"/>
      <c r="L53" s="9"/>
      <c r="M53" s="9"/>
      <c r="N53" s="9"/>
      <c r="O53" s="9"/>
      <c r="P53" s="9"/>
      <c r="Q53" s="12">
        <f t="shared" si="2"/>
        <v>0</v>
      </c>
    </row>
    <row r="54" spans="2:17">
      <c r="C54" s="23"/>
      <c r="D54" s="23"/>
      <c r="E54" s="5"/>
      <c r="H54" s="30" t="s">
        <v>76</v>
      </c>
      <c r="I54" s="30"/>
      <c r="J54" s="2">
        <f t="shared" ref="J54:P54" si="3">COUNTIF(J9:J53,"&gt;=70")</f>
        <v>28</v>
      </c>
      <c r="K54" s="2">
        <f t="shared" si="3"/>
        <v>28</v>
      </c>
      <c r="L54" s="2">
        <f t="shared" si="3"/>
        <v>32</v>
      </c>
      <c r="M54" s="2">
        <f t="shared" si="3"/>
        <v>29</v>
      </c>
      <c r="N54" s="2">
        <f t="shared" si="3"/>
        <v>33</v>
      </c>
      <c r="O54" s="2">
        <f t="shared" si="3"/>
        <v>31</v>
      </c>
      <c r="P54" s="2">
        <f t="shared" si="3"/>
        <v>0</v>
      </c>
      <c r="Q54" s="18">
        <f>COUNTIF(Q9:Q48,"&gt;=70")</f>
        <v>26</v>
      </c>
    </row>
    <row r="55" spans="2:17">
      <c r="C55" s="23"/>
      <c r="D55" s="23"/>
      <c r="E55" s="6"/>
      <c r="H55" s="27" t="s">
        <v>77</v>
      </c>
      <c r="I55" s="27"/>
      <c r="J55" s="1">
        <f t="shared" ref="J55:Q55" si="4">COUNTIF(J9:J53,"&lt;70")</f>
        <v>8</v>
      </c>
      <c r="K55" s="1">
        <f t="shared" si="4"/>
        <v>8</v>
      </c>
      <c r="L55" s="1">
        <f t="shared" si="4"/>
        <v>4</v>
      </c>
      <c r="M55" s="1">
        <f t="shared" si="4"/>
        <v>7</v>
      </c>
      <c r="N55" s="1">
        <f t="shared" si="4"/>
        <v>3</v>
      </c>
      <c r="O55" s="1">
        <f t="shared" si="4"/>
        <v>5</v>
      </c>
      <c r="P55" s="1">
        <f t="shared" si="4"/>
        <v>0</v>
      </c>
      <c r="Q55" s="1">
        <f t="shared" si="4"/>
        <v>19</v>
      </c>
    </row>
    <row r="56" spans="2:17">
      <c r="C56" s="23"/>
      <c r="D56" s="23"/>
      <c r="E56" s="23"/>
      <c r="H56" s="27" t="s">
        <v>78</v>
      </c>
      <c r="I56" s="27"/>
      <c r="J56" s="1">
        <f t="shared" ref="J56:Q56" si="5">COUNT(J9:J53)</f>
        <v>36</v>
      </c>
      <c r="K56" s="1">
        <f t="shared" si="5"/>
        <v>36</v>
      </c>
      <c r="L56" s="1">
        <f t="shared" si="5"/>
        <v>36</v>
      </c>
      <c r="M56" s="1">
        <f t="shared" si="5"/>
        <v>36</v>
      </c>
      <c r="N56" s="1">
        <f t="shared" si="5"/>
        <v>36</v>
      </c>
      <c r="O56" s="1">
        <f t="shared" si="5"/>
        <v>36</v>
      </c>
      <c r="P56" s="1">
        <f t="shared" si="5"/>
        <v>0</v>
      </c>
      <c r="Q56" s="1">
        <f t="shared" si="5"/>
        <v>45</v>
      </c>
    </row>
    <row r="57" spans="2:17">
      <c r="C57" s="23"/>
      <c r="D57" s="23"/>
      <c r="E57" s="5"/>
      <c r="H57" s="24" t="s">
        <v>79</v>
      </c>
      <c r="I57" s="24"/>
      <c r="J57" s="19">
        <f t="shared" ref="J57:Q57" si="6">J54/J56</f>
        <v>0.77777777777777779</v>
      </c>
      <c r="K57" s="20">
        <f t="shared" si="6"/>
        <v>0.77777777777777779</v>
      </c>
      <c r="L57" s="20">
        <f t="shared" si="6"/>
        <v>0.88888888888888884</v>
      </c>
      <c r="M57" s="20">
        <f t="shared" si="6"/>
        <v>0.80555555555555558</v>
      </c>
      <c r="N57" s="20">
        <f t="shared" si="6"/>
        <v>0.91666666666666663</v>
      </c>
      <c r="O57" s="20">
        <f t="shared" si="6"/>
        <v>0.86111111111111116</v>
      </c>
      <c r="P57" s="20" t="e">
        <f t="shared" si="6"/>
        <v>#DIV/0!</v>
      </c>
      <c r="Q57" s="20">
        <f t="shared" si="6"/>
        <v>0.57777777777777772</v>
      </c>
    </row>
    <row r="58" spans="2:17">
      <c r="C58" s="23"/>
      <c r="D58" s="23"/>
      <c r="E58" s="5"/>
      <c r="H58" s="24" t="s">
        <v>80</v>
      </c>
      <c r="I58" s="24"/>
      <c r="J58" s="19">
        <f t="shared" ref="J58:Q58" si="7">J55/J56</f>
        <v>0.22222222222222221</v>
      </c>
      <c r="K58" s="19">
        <f t="shared" si="7"/>
        <v>0.22222222222222221</v>
      </c>
      <c r="L58" s="20">
        <f t="shared" si="7"/>
        <v>0.1111111111111111</v>
      </c>
      <c r="M58" s="20">
        <f t="shared" si="7"/>
        <v>0.19444444444444445</v>
      </c>
      <c r="N58" s="20">
        <f t="shared" si="7"/>
        <v>8.3333333333333329E-2</v>
      </c>
      <c r="O58" s="20">
        <f t="shared" si="7"/>
        <v>0.1388888888888889</v>
      </c>
      <c r="P58" s="20" t="e">
        <f t="shared" si="7"/>
        <v>#DIV/0!</v>
      </c>
      <c r="Q58" s="20">
        <f t="shared" si="7"/>
        <v>0.42222222222222222</v>
      </c>
    </row>
    <row r="59" spans="2:17">
      <c r="C59" s="23"/>
      <c r="D59" s="23"/>
      <c r="E59" s="6"/>
    </row>
    <row r="60" spans="2:17">
      <c r="C60" s="5"/>
      <c r="D60" s="5"/>
      <c r="E60" s="6"/>
    </row>
    <row r="61" spans="2:17">
      <c r="J61" s="25"/>
      <c r="K61" s="25"/>
      <c r="L61" s="25"/>
      <c r="M61" s="25"/>
      <c r="N61" s="25"/>
      <c r="O61" s="25"/>
      <c r="P61" s="25"/>
    </row>
    <row r="62" spans="2:17">
      <c r="J62" s="26" t="s">
        <v>81</v>
      </c>
      <c r="K62" s="26"/>
      <c r="L62" s="26"/>
      <c r="M62" s="26"/>
      <c r="N62" s="26"/>
      <c r="O62" s="26"/>
      <c r="P62" s="26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11111111111099" right="0.23611111111111099" top="0.74791666666666701" bottom="0.74791666666666701" header="0.511811023622047" footer="0.511811023622047"/>
  <pageSetup scale="7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X62"/>
  <sheetViews>
    <sheetView tabSelected="1" topLeftCell="A11" zoomScale="70" zoomScaleNormal="70" workbookViewId="0">
      <selection activeCell="V23" sqref="V23"/>
    </sheetView>
  </sheetViews>
  <sheetFormatPr baseColWidth="10" defaultColWidth="10.453125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  <col min="20" max="20" width="11.453125" customWidth="1"/>
    <col min="21" max="22" width="9.08984375" customWidth="1"/>
  </cols>
  <sheetData>
    <row r="2" spans="2:24" ht="15.5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7"/>
      <c r="R2" s="7"/>
    </row>
    <row r="3" spans="2:24">
      <c r="C3" s="35" t="s">
        <v>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5"/>
      <c r="R3" s="5"/>
    </row>
    <row r="4" spans="2:24">
      <c r="C4" t="s">
        <v>2</v>
      </c>
      <c r="D4" s="36" t="s">
        <v>157</v>
      </c>
      <c r="E4" s="36"/>
      <c r="F4" s="36"/>
      <c r="G4" s="36"/>
      <c r="I4" t="s">
        <v>4</v>
      </c>
      <c r="J4" s="32" t="s">
        <v>84</v>
      </c>
      <c r="K4" s="32"/>
      <c r="M4" t="s">
        <v>6</v>
      </c>
      <c r="N4" s="37">
        <f ca="1">TODAY()</f>
        <v>45632</v>
      </c>
      <c r="O4" s="37"/>
    </row>
    <row r="5" spans="2:24" ht="6.75" customHeight="1">
      <c r="D5" s="8"/>
      <c r="E5" s="8"/>
      <c r="F5" s="8"/>
      <c r="G5" s="8"/>
    </row>
    <row r="6" spans="2:24">
      <c r="C6" t="s">
        <v>7</v>
      </c>
      <c r="D6" s="32" t="s">
        <v>8</v>
      </c>
      <c r="E6" s="32"/>
      <c r="F6" s="32"/>
      <c r="G6" s="32"/>
      <c r="I6" s="23" t="s">
        <v>9</v>
      </c>
      <c r="J6" s="23"/>
      <c r="K6" s="33" t="s">
        <v>10</v>
      </c>
      <c r="L6" s="33"/>
      <c r="M6" s="33"/>
      <c r="N6" s="33"/>
      <c r="O6" s="33"/>
      <c r="P6" s="33"/>
    </row>
    <row r="7" spans="2:24" ht="11.25" customHeight="1"/>
    <row r="8" spans="2:24">
      <c r="B8" s="9" t="s">
        <v>11</v>
      </c>
      <c r="C8" s="9" t="s">
        <v>12</v>
      </c>
      <c r="D8" s="31" t="s">
        <v>13</v>
      </c>
      <c r="E8" s="31"/>
      <c r="F8" s="31"/>
      <c r="G8" s="31"/>
      <c r="H8" s="31"/>
      <c r="I8" s="31"/>
      <c r="J8" s="3" t="s">
        <v>14</v>
      </c>
      <c r="K8" s="3" t="s">
        <v>15</v>
      </c>
      <c r="L8" s="3" t="s">
        <v>16</v>
      </c>
      <c r="M8" s="3" t="s">
        <v>17</v>
      </c>
      <c r="N8" s="3" t="s">
        <v>18</v>
      </c>
      <c r="O8" s="3" t="s">
        <v>19</v>
      </c>
      <c r="P8" s="3" t="s">
        <v>20</v>
      </c>
      <c r="Q8" s="10" t="s">
        <v>21</v>
      </c>
    </row>
    <row r="9" spans="2:24">
      <c r="B9" s="4">
        <v>1</v>
      </c>
      <c r="C9" s="3" t="s">
        <v>85</v>
      </c>
      <c r="D9" s="31" t="s">
        <v>86</v>
      </c>
      <c r="E9" s="31"/>
      <c r="F9" s="31"/>
      <c r="G9" s="31"/>
      <c r="H9" s="31"/>
      <c r="I9" s="31"/>
      <c r="J9" s="21">
        <v>100</v>
      </c>
      <c r="K9" s="21">
        <v>100</v>
      </c>
      <c r="L9" s="21">
        <v>92</v>
      </c>
      <c r="M9" s="3"/>
      <c r="N9" s="3"/>
      <c r="O9" s="3"/>
      <c r="P9" s="3"/>
      <c r="Q9" s="12">
        <f>SUM(J9:P9)/5</f>
        <v>58.4</v>
      </c>
      <c r="T9" s="14">
        <f>AVERAGE(J9:J42)</f>
        <v>66.338235294117652</v>
      </c>
      <c r="U9" s="14"/>
      <c r="V9" s="14"/>
    </row>
    <row r="10" spans="2:24">
      <c r="B10" s="4">
        <f t="shared" ref="B10:B53" si="0">B9+1</f>
        <v>2</v>
      </c>
      <c r="C10" s="3" t="s">
        <v>87</v>
      </c>
      <c r="D10" s="31" t="s">
        <v>88</v>
      </c>
      <c r="E10" s="31"/>
      <c r="F10" s="31"/>
      <c r="G10" s="31"/>
      <c r="H10" s="31"/>
      <c r="I10" s="31"/>
      <c r="J10" s="21">
        <v>93</v>
      </c>
      <c r="K10" s="21">
        <v>82</v>
      </c>
      <c r="L10" s="21">
        <v>0</v>
      </c>
      <c r="M10" s="3"/>
      <c r="N10" s="3"/>
      <c r="O10" s="3"/>
      <c r="P10" s="3"/>
      <c r="Q10" s="12">
        <f t="shared" ref="Q10:Q44" si="1">SUM(J10:P10)/5</f>
        <v>35</v>
      </c>
      <c r="T10" s="14"/>
      <c r="U10" s="14"/>
      <c r="V10" s="14"/>
    </row>
    <row r="11" spans="2:24">
      <c r="B11" s="4">
        <f t="shared" si="0"/>
        <v>3</v>
      </c>
      <c r="C11" s="3" t="s">
        <v>89</v>
      </c>
      <c r="D11" s="31" t="s">
        <v>90</v>
      </c>
      <c r="E11" s="31"/>
      <c r="F11" s="31"/>
      <c r="G11" s="31"/>
      <c r="H11" s="31"/>
      <c r="I11" s="31"/>
      <c r="J11" s="21">
        <v>89</v>
      </c>
      <c r="K11" s="21">
        <v>79</v>
      </c>
      <c r="L11" s="21">
        <v>74</v>
      </c>
      <c r="M11" s="3"/>
      <c r="N11" s="3"/>
      <c r="O11" s="3"/>
      <c r="P11" s="3"/>
      <c r="Q11" s="12">
        <f t="shared" si="1"/>
        <v>48.4</v>
      </c>
      <c r="T11" s="14">
        <f>COUNTIF(J9:J42,"&gt;=69")</f>
        <v>24</v>
      </c>
      <c r="U11" s="14"/>
      <c r="V11" s="14">
        <f>T11*100/34</f>
        <v>70.588235294117652</v>
      </c>
    </row>
    <row r="12" spans="2:24">
      <c r="B12" s="4">
        <f t="shared" si="0"/>
        <v>4</v>
      </c>
      <c r="C12" s="3" t="s">
        <v>91</v>
      </c>
      <c r="D12" s="31" t="s">
        <v>92</v>
      </c>
      <c r="E12" s="31"/>
      <c r="F12" s="31"/>
      <c r="G12" s="31"/>
      <c r="H12" s="31"/>
      <c r="I12" s="31"/>
      <c r="J12" s="21">
        <v>93.5</v>
      </c>
      <c r="K12" s="21">
        <v>85</v>
      </c>
      <c r="L12" s="21">
        <v>72</v>
      </c>
      <c r="M12" s="3"/>
      <c r="N12" s="3"/>
      <c r="O12" s="3"/>
      <c r="P12" s="3"/>
      <c r="Q12" s="12">
        <f t="shared" si="1"/>
        <v>50.1</v>
      </c>
      <c r="T12" s="14"/>
      <c r="U12" s="14"/>
      <c r="V12" s="14"/>
      <c r="W12" s="14"/>
      <c r="X12" s="14"/>
    </row>
    <row r="13" spans="2:24">
      <c r="B13" s="4">
        <f t="shared" si="0"/>
        <v>5</v>
      </c>
      <c r="C13" s="3" t="s">
        <v>93</v>
      </c>
      <c r="D13" s="31" t="s">
        <v>94</v>
      </c>
      <c r="E13" s="31"/>
      <c r="F13" s="31"/>
      <c r="G13" s="31"/>
      <c r="H13" s="31"/>
      <c r="I13" s="31"/>
      <c r="J13" s="21">
        <v>0</v>
      </c>
      <c r="K13" s="21">
        <v>0</v>
      </c>
      <c r="L13" s="21">
        <v>0</v>
      </c>
      <c r="M13" s="3"/>
      <c r="N13" s="3"/>
      <c r="O13" s="3"/>
      <c r="P13" s="3"/>
      <c r="Q13" s="12">
        <f t="shared" si="1"/>
        <v>0</v>
      </c>
      <c r="V13" s="14"/>
      <c r="W13" s="14"/>
      <c r="X13" s="14"/>
    </row>
    <row r="14" spans="2:24">
      <c r="B14" s="4">
        <f t="shared" si="0"/>
        <v>6</v>
      </c>
      <c r="C14" s="3" t="s">
        <v>95</v>
      </c>
      <c r="D14" s="31" t="s">
        <v>96</v>
      </c>
      <c r="E14" s="31"/>
      <c r="F14" s="31"/>
      <c r="G14" s="31"/>
      <c r="H14" s="31"/>
      <c r="I14" s="31"/>
      <c r="J14" s="21">
        <v>88</v>
      </c>
      <c r="K14" s="21">
        <v>79</v>
      </c>
      <c r="L14" s="21">
        <v>82</v>
      </c>
      <c r="M14" s="3"/>
      <c r="N14" s="21"/>
      <c r="O14" s="3"/>
      <c r="P14" s="3"/>
      <c r="Q14" s="12">
        <f t="shared" si="1"/>
        <v>49.8</v>
      </c>
      <c r="V14" s="14"/>
      <c r="W14" s="14"/>
      <c r="X14" s="14"/>
    </row>
    <row r="15" spans="2:24">
      <c r="B15" s="4">
        <f t="shared" si="0"/>
        <v>7</v>
      </c>
      <c r="C15" s="3" t="s">
        <v>97</v>
      </c>
      <c r="D15" s="31" t="s">
        <v>98</v>
      </c>
      <c r="E15" s="31"/>
      <c r="F15" s="31"/>
      <c r="G15" s="31"/>
      <c r="H15" s="31"/>
      <c r="I15" s="31"/>
      <c r="J15" s="21">
        <v>0</v>
      </c>
      <c r="K15" s="21">
        <v>71</v>
      </c>
      <c r="L15" s="21">
        <v>74</v>
      </c>
      <c r="M15" s="3"/>
      <c r="N15" s="3"/>
      <c r="O15" s="3"/>
      <c r="P15" s="3"/>
      <c r="Q15" s="12">
        <f t="shared" si="1"/>
        <v>29</v>
      </c>
      <c r="V15" s="15">
        <f>AVERAGE(K9:K43)</f>
        <v>59.085714285714289</v>
      </c>
      <c r="W15" s="15">
        <f>V16*100/35</f>
        <v>71.428571428571431</v>
      </c>
      <c r="X15" s="14"/>
    </row>
    <row r="16" spans="2:24">
      <c r="B16" s="4">
        <f t="shared" si="0"/>
        <v>8</v>
      </c>
      <c r="C16" s="3" t="s">
        <v>99</v>
      </c>
      <c r="D16" s="31" t="s">
        <v>100</v>
      </c>
      <c r="E16" s="31"/>
      <c r="F16" s="31"/>
      <c r="G16" s="31"/>
      <c r="H16" s="31"/>
      <c r="I16" s="31"/>
      <c r="J16" s="21">
        <v>98</v>
      </c>
      <c r="K16" s="21">
        <v>82</v>
      </c>
      <c r="L16" s="21">
        <v>0</v>
      </c>
      <c r="M16" s="3"/>
      <c r="N16" s="3"/>
      <c r="O16" s="3"/>
      <c r="P16" s="3"/>
      <c r="Q16" s="12">
        <f t="shared" si="1"/>
        <v>36</v>
      </c>
      <c r="V16" s="14">
        <f>COUNTIF(K9:K43,"&gt;=61")</f>
        <v>25</v>
      </c>
      <c r="W16" s="14"/>
      <c r="X16" s="14"/>
    </row>
    <row r="17" spans="2:24">
      <c r="B17" s="4">
        <f t="shared" si="0"/>
        <v>9</v>
      </c>
      <c r="C17" s="3" t="s">
        <v>101</v>
      </c>
      <c r="D17" s="31" t="s">
        <v>102</v>
      </c>
      <c r="E17" s="31"/>
      <c r="F17" s="31"/>
      <c r="G17" s="31"/>
      <c r="H17" s="31"/>
      <c r="I17" s="31"/>
      <c r="J17" s="21">
        <v>86</v>
      </c>
      <c r="K17" s="21">
        <v>77</v>
      </c>
      <c r="L17" s="21">
        <v>70</v>
      </c>
      <c r="M17" s="3"/>
      <c r="N17" s="3"/>
      <c r="O17" s="3"/>
      <c r="P17" s="3"/>
      <c r="Q17" s="12">
        <f t="shared" si="1"/>
        <v>46.6</v>
      </c>
      <c r="V17" s="14"/>
      <c r="W17" s="14"/>
      <c r="X17" s="14"/>
    </row>
    <row r="18" spans="2:24">
      <c r="B18" s="4">
        <f t="shared" si="0"/>
        <v>10</v>
      </c>
      <c r="C18" s="3" t="s">
        <v>103</v>
      </c>
      <c r="D18" s="31" t="s">
        <v>104</v>
      </c>
      <c r="E18" s="31"/>
      <c r="F18" s="31"/>
      <c r="G18" s="31"/>
      <c r="H18" s="31"/>
      <c r="I18" s="31"/>
      <c r="J18" s="21">
        <v>100</v>
      </c>
      <c r="K18" s="21">
        <v>70</v>
      </c>
      <c r="L18" s="21">
        <v>78</v>
      </c>
      <c r="M18" s="3"/>
      <c r="N18" s="3"/>
      <c r="O18" s="3"/>
      <c r="P18" s="3"/>
      <c r="Q18" s="12">
        <f t="shared" si="1"/>
        <v>49.6</v>
      </c>
      <c r="V18" s="14"/>
      <c r="W18" s="14"/>
      <c r="X18" s="14"/>
    </row>
    <row r="19" spans="2:24">
      <c r="B19" s="4">
        <f t="shared" si="0"/>
        <v>11</v>
      </c>
      <c r="C19" s="3" t="s">
        <v>105</v>
      </c>
      <c r="D19" s="31" t="s">
        <v>106</v>
      </c>
      <c r="E19" s="31"/>
      <c r="F19" s="31"/>
      <c r="G19" s="31"/>
      <c r="H19" s="31"/>
      <c r="I19" s="31"/>
      <c r="J19" s="21">
        <v>92.5</v>
      </c>
      <c r="K19" s="21">
        <v>78</v>
      </c>
      <c r="L19" s="21">
        <v>70</v>
      </c>
      <c r="M19" s="3"/>
      <c r="N19" s="3"/>
      <c r="O19" s="3"/>
      <c r="P19" s="3"/>
      <c r="Q19" s="12">
        <f t="shared" si="1"/>
        <v>48.1</v>
      </c>
      <c r="V19" s="14"/>
      <c r="W19" s="14"/>
      <c r="X19" s="14"/>
    </row>
    <row r="20" spans="2:24">
      <c r="B20" s="4">
        <f t="shared" si="0"/>
        <v>12</v>
      </c>
      <c r="C20" s="3" t="s">
        <v>107</v>
      </c>
      <c r="D20" s="31" t="s">
        <v>108</v>
      </c>
      <c r="E20" s="31"/>
      <c r="F20" s="31"/>
      <c r="G20" s="31"/>
      <c r="H20" s="31"/>
      <c r="I20" s="31"/>
      <c r="J20" s="21">
        <v>100</v>
      </c>
      <c r="K20" s="21">
        <v>70</v>
      </c>
      <c r="L20" s="21">
        <v>75</v>
      </c>
      <c r="M20" s="3"/>
      <c r="N20" s="3"/>
      <c r="O20" s="3"/>
      <c r="P20" s="3"/>
      <c r="Q20" s="12">
        <f t="shared" si="1"/>
        <v>49</v>
      </c>
      <c r="V20" s="14"/>
      <c r="W20" s="14"/>
      <c r="X20" s="14"/>
    </row>
    <row r="21" spans="2:24">
      <c r="B21" s="4">
        <f t="shared" si="0"/>
        <v>13</v>
      </c>
      <c r="C21" s="3" t="s">
        <v>109</v>
      </c>
      <c r="D21" s="31" t="s">
        <v>110</v>
      </c>
      <c r="E21" s="31"/>
      <c r="F21" s="31"/>
      <c r="G21" s="31"/>
      <c r="H21" s="31"/>
      <c r="I21" s="31"/>
      <c r="J21" s="21">
        <v>0</v>
      </c>
      <c r="K21" s="21">
        <v>0</v>
      </c>
      <c r="L21" s="21">
        <v>0</v>
      </c>
      <c r="M21" s="3"/>
      <c r="N21" s="3"/>
      <c r="O21" s="3"/>
      <c r="P21" s="3"/>
      <c r="Q21" s="12">
        <f t="shared" si="1"/>
        <v>0</v>
      </c>
    </row>
    <row r="22" spans="2:24">
      <c r="B22" s="4">
        <f t="shared" si="0"/>
        <v>14</v>
      </c>
      <c r="C22" s="3" t="s">
        <v>111</v>
      </c>
      <c r="D22" s="31" t="s">
        <v>112</v>
      </c>
      <c r="E22" s="31"/>
      <c r="F22" s="31"/>
      <c r="G22" s="31"/>
      <c r="H22" s="31"/>
      <c r="I22" s="31"/>
      <c r="J22" s="21">
        <v>94</v>
      </c>
      <c r="K22" s="21">
        <v>0</v>
      </c>
      <c r="L22" s="21">
        <v>0</v>
      </c>
      <c r="M22" s="3"/>
      <c r="N22" s="3"/>
      <c r="O22" s="3"/>
      <c r="P22" s="3"/>
      <c r="Q22" s="12">
        <f t="shared" si="1"/>
        <v>18.8</v>
      </c>
    </row>
    <row r="23" spans="2:24">
      <c r="B23" s="4">
        <f t="shared" si="0"/>
        <v>15</v>
      </c>
      <c r="C23" s="3" t="s">
        <v>113</v>
      </c>
      <c r="D23" s="31" t="s">
        <v>114</v>
      </c>
      <c r="E23" s="31"/>
      <c r="F23" s="31"/>
      <c r="G23" s="31"/>
      <c r="H23" s="31"/>
      <c r="I23" s="31"/>
      <c r="J23" s="21">
        <v>100</v>
      </c>
      <c r="K23" s="21">
        <v>100</v>
      </c>
      <c r="L23" s="21">
        <v>92</v>
      </c>
      <c r="M23" s="3"/>
      <c r="N23" s="3"/>
      <c r="O23" s="3"/>
      <c r="P23" s="3"/>
      <c r="Q23" s="12">
        <f t="shared" si="1"/>
        <v>58.4</v>
      </c>
      <c r="T23" s="16"/>
      <c r="U23" s="16">
        <f>AVERAGE(L9:L44)</f>
        <v>41.861111111111114</v>
      </c>
      <c r="V23" s="16">
        <f>U24*100/36</f>
        <v>52.777777777777779</v>
      </c>
    </row>
    <row r="24" spans="2:24">
      <c r="B24" s="4">
        <f t="shared" si="0"/>
        <v>16</v>
      </c>
      <c r="C24" s="3" t="s">
        <v>115</v>
      </c>
      <c r="D24" s="31" t="s">
        <v>116</v>
      </c>
      <c r="E24" s="31"/>
      <c r="F24" s="31"/>
      <c r="G24" s="31"/>
      <c r="H24" s="31"/>
      <c r="I24" s="31"/>
      <c r="J24" s="21">
        <v>0</v>
      </c>
      <c r="K24" s="21">
        <v>0</v>
      </c>
      <c r="L24" s="21">
        <v>0</v>
      </c>
      <c r="M24" s="3"/>
      <c r="N24" s="3"/>
      <c r="O24" s="3"/>
      <c r="P24" s="3"/>
      <c r="Q24" s="12">
        <f t="shared" si="1"/>
        <v>0</v>
      </c>
      <c r="U24">
        <f>COUNTIF(L9:L44,"&gt;=42")</f>
        <v>19</v>
      </c>
    </row>
    <row r="25" spans="2:24">
      <c r="B25" s="4">
        <f t="shared" si="0"/>
        <v>17</v>
      </c>
      <c r="C25" s="3" t="s">
        <v>117</v>
      </c>
      <c r="D25" s="31" t="s">
        <v>118</v>
      </c>
      <c r="E25" s="31"/>
      <c r="F25" s="31"/>
      <c r="G25" s="31"/>
      <c r="H25" s="31"/>
      <c r="I25" s="31"/>
      <c r="J25" s="21">
        <v>87</v>
      </c>
      <c r="K25" s="21">
        <v>87</v>
      </c>
      <c r="L25" s="21">
        <v>0</v>
      </c>
      <c r="M25" s="3"/>
      <c r="N25" s="3"/>
      <c r="O25" s="3"/>
      <c r="P25" s="3"/>
      <c r="Q25" s="12">
        <f t="shared" si="1"/>
        <v>34.799999999999997</v>
      </c>
      <c r="T25" s="15">
        <f>AVERAGE(J9:J30)</f>
        <v>68.318181818181813</v>
      </c>
      <c r="U25" s="14"/>
      <c r="V25" s="14"/>
    </row>
    <row r="26" spans="2:24">
      <c r="B26" s="4">
        <f t="shared" si="0"/>
        <v>18</v>
      </c>
      <c r="C26" s="3" t="s">
        <v>119</v>
      </c>
      <c r="D26" s="31" t="s">
        <v>120</v>
      </c>
      <c r="E26" s="31"/>
      <c r="F26" s="31"/>
      <c r="G26" s="31"/>
      <c r="H26" s="31"/>
      <c r="I26" s="31"/>
      <c r="J26" s="21">
        <v>98</v>
      </c>
      <c r="K26" s="21">
        <v>70</v>
      </c>
      <c r="L26" s="21">
        <v>86</v>
      </c>
      <c r="M26" s="3"/>
      <c r="N26" s="3"/>
      <c r="O26" s="3"/>
      <c r="P26" s="3"/>
      <c r="Q26" s="12">
        <f t="shared" si="1"/>
        <v>50.8</v>
      </c>
      <c r="T26" s="14"/>
      <c r="U26" s="14"/>
      <c r="V26" s="14"/>
    </row>
    <row r="27" spans="2:24">
      <c r="B27" s="4">
        <f t="shared" si="0"/>
        <v>19</v>
      </c>
      <c r="C27" s="3" t="s">
        <v>121</v>
      </c>
      <c r="D27" s="31" t="s">
        <v>122</v>
      </c>
      <c r="E27" s="31"/>
      <c r="F27" s="31"/>
      <c r="G27" s="31"/>
      <c r="H27" s="31"/>
      <c r="I27" s="31"/>
      <c r="J27" s="21">
        <v>100</v>
      </c>
      <c r="K27" s="21">
        <v>100</v>
      </c>
      <c r="L27" s="21">
        <v>80</v>
      </c>
      <c r="M27" s="3"/>
      <c r="N27" s="3"/>
      <c r="O27" s="3"/>
      <c r="P27" s="3"/>
      <c r="Q27" s="12">
        <f t="shared" si="1"/>
        <v>56</v>
      </c>
      <c r="T27" s="14"/>
      <c r="U27" s="14"/>
      <c r="V27" s="14"/>
    </row>
    <row r="28" spans="2:24">
      <c r="B28" s="4">
        <f t="shared" si="0"/>
        <v>20</v>
      </c>
      <c r="C28" s="3" t="s">
        <v>123</v>
      </c>
      <c r="D28" s="31" t="s">
        <v>124</v>
      </c>
      <c r="E28" s="31"/>
      <c r="F28" s="31"/>
      <c r="G28" s="31"/>
      <c r="H28" s="31"/>
      <c r="I28" s="31"/>
      <c r="J28" s="21">
        <v>0</v>
      </c>
      <c r="K28" s="21">
        <v>0</v>
      </c>
      <c r="L28" s="21">
        <v>0</v>
      </c>
      <c r="M28" s="3"/>
      <c r="N28" s="3"/>
      <c r="O28" s="3"/>
      <c r="P28" s="3"/>
      <c r="Q28" s="12">
        <f t="shared" si="1"/>
        <v>0</v>
      </c>
      <c r="T28" s="14">
        <v>22</v>
      </c>
      <c r="U28" s="14">
        <v>100</v>
      </c>
      <c r="V28" s="14"/>
    </row>
    <row r="29" spans="2:24">
      <c r="B29" s="4">
        <f t="shared" si="0"/>
        <v>21</v>
      </c>
      <c r="C29" s="3" t="s">
        <v>125</v>
      </c>
      <c r="D29" s="31" t="s">
        <v>126</v>
      </c>
      <c r="E29" s="31"/>
      <c r="F29" s="31"/>
      <c r="G29" s="31"/>
      <c r="H29" s="31"/>
      <c r="I29" s="31"/>
      <c r="J29" s="21">
        <v>84</v>
      </c>
      <c r="K29" s="21">
        <v>79</v>
      </c>
      <c r="L29" s="21">
        <v>0</v>
      </c>
      <c r="M29" s="3"/>
      <c r="N29" s="3"/>
      <c r="O29" s="3"/>
      <c r="P29" s="3"/>
      <c r="Q29" s="12">
        <f t="shared" si="1"/>
        <v>32.6</v>
      </c>
      <c r="T29" s="14">
        <f>COUNTIF(J9:J30,"&gt;=66")</f>
        <v>16</v>
      </c>
      <c r="U29" s="14"/>
      <c r="V29" s="14"/>
    </row>
    <row r="30" spans="2:24">
      <c r="B30" s="4">
        <f t="shared" si="0"/>
        <v>22</v>
      </c>
      <c r="C30" s="3" t="s">
        <v>127</v>
      </c>
      <c r="D30" s="38" t="s">
        <v>128</v>
      </c>
      <c r="E30" s="38"/>
      <c r="F30" s="38"/>
      <c r="G30" s="38"/>
      <c r="H30" s="38"/>
      <c r="I30" s="38"/>
      <c r="J30" s="21">
        <v>0</v>
      </c>
      <c r="K30" s="21">
        <v>0</v>
      </c>
      <c r="L30" s="21">
        <v>0</v>
      </c>
      <c r="M30" s="3"/>
      <c r="N30" s="3"/>
      <c r="O30" s="3"/>
      <c r="P30" s="3"/>
      <c r="Q30" s="12">
        <f t="shared" si="1"/>
        <v>0</v>
      </c>
      <c r="T30" s="14"/>
      <c r="U30" s="14">
        <f>T29*U28/T28</f>
        <v>72.727272727272734</v>
      </c>
      <c r="V30" s="14"/>
    </row>
    <row r="31" spans="2:24">
      <c r="B31" s="4">
        <f t="shared" si="0"/>
        <v>23</v>
      </c>
      <c r="C31" s="3" t="s">
        <v>129</v>
      </c>
      <c r="D31" s="38" t="s">
        <v>130</v>
      </c>
      <c r="E31" s="38"/>
      <c r="F31" s="38"/>
      <c r="G31" s="38"/>
      <c r="H31" s="38"/>
      <c r="I31" s="38"/>
      <c r="J31" s="21">
        <v>95</v>
      </c>
      <c r="K31" s="21">
        <v>70</v>
      </c>
      <c r="L31" s="21">
        <v>71</v>
      </c>
      <c r="M31" s="3"/>
      <c r="N31" s="3"/>
      <c r="O31" s="3"/>
      <c r="P31" s="3"/>
      <c r="Q31" s="12">
        <f t="shared" si="1"/>
        <v>47.2</v>
      </c>
    </row>
    <row r="32" spans="2:24">
      <c r="B32" s="4">
        <f t="shared" si="0"/>
        <v>24</v>
      </c>
      <c r="C32" s="3" t="s">
        <v>131</v>
      </c>
      <c r="D32" s="38" t="s">
        <v>132</v>
      </c>
      <c r="E32" s="38"/>
      <c r="F32" s="38"/>
      <c r="G32" s="38"/>
      <c r="H32" s="38"/>
      <c r="I32" s="38"/>
      <c r="J32" s="21">
        <v>0</v>
      </c>
      <c r="K32" s="21">
        <v>0</v>
      </c>
      <c r="L32" s="21">
        <v>0</v>
      </c>
      <c r="M32" s="3"/>
      <c r="N32" s="3"/>
      <c r="O32" s="3"/>
      <c r="P32" s="3"/>
      <c r="Q32" s="12">
        <f t="shared" si="1"/>
        <v>0</v>
      </c>
    </row>
    <row r="33" spans="2:17">
      <c r="B33" s="4">
        <f t="shared" si="0"/>
        <v>25</v>
      </c>
      <c r="C33" s="3" t="s">
        <v>133</v>
      </c>
      <c r="D33" s="38" t="s">
        <v>134</v>
      </c>
      <c r="E33" s="38"/>
      <c r="F33" s="38"/>
      <c r="G33" s="38"/>
      <c r="H33" s="38"/>
      <c r="I33" s="38"/>
      <c r="J33" s="21">
        <v>100</v>
      </c>
      <c r="K33" s="21">
        <v>82</v>
      </c>
      <c r="L33" s="21">
        <v>70</v>
      </c>
      <c r="M33" s="3"/>
      <c r="N33" s="3"/>
      <c r="O33" s="3"/>
      <c r="P33" s="3"/>
      <c r="Q33" s="12">
        <f t="shared" si="1"/>
        <v>50.4</v>
      </c>
    </row>
    <row r="34" spans="2:17">
      <c r="B34" s="4">
        <f t="shared" si="0"/>
        <v>26</v>
      </c>
      <c r="C34" s="3" t="s">
        <v>135</v>
      </c>
      <c r="D34" s="38" t="s">
        <v>136</v>
      </c>
      <c r="E34" s="38"/>
      <c r="F34" s="38"/>
      <c r="G34" s="38"/>
      <c r="H34" s="38"/>
      <c r="I34" s="38"/>
      <c r="J34" s="21">
        <v>0</v>
      </c>
      <c r="K34" s="21">
        <v>0</v>
      </c>
      <c r="L34" s="21">
        <v>0</v>
      </c>
      <c r="M34" s="3"/>
      <c r="N34" s="3"/>
      <c r="O34" s="3"/>
      <c r="P34" s="3"/>
      <c r="Q34" s="12">
        <f t="shared" si="1"/>
        <v>0</v>
      </c>
    </row>
    <row r="35" spans="2:17">
      <c r="B35" s="4">
        <f t="shared" si="0"/>
        <v>27</v>
      </c>
      <c r="C35" s="4" t="s">
        <v>137</v>
      </c>
      <c r="D35" s="38" t="s">
        <v>138</v>
      </c>
      <c r="E35" s="38"/>
      <c r="F35" s="38"/>
      <c r="G35" s="38"/>
      <c r="H35" s="38"/>
      <c r="I35" s="38"/>
      <c r="J35" s="21">
        <v>100</v>
      </c>
      <c r="K35" s="21">
        <v>100</v>
      </c>
      <c r="L35" s="21">
        <v>96</v>
      </c>
      <c r="M35" s="3"/>
      <c r="N35" s="3"/>
      <c r="O35" s="3"/>
      <c r="P35" s="3"/>
      <c r="Q35" s="12">
        <f t="shared" si="1"/>
        <v>59.2</v>
      </c>
    </row>
    <row r="36" spans="2:17">
      <c r="B36" s="4">
        <f t="shared" si="0"/>
        <v>28</v>
      </c>
      <c r="C36" s="4" t="s">
        <v>139</v>
      </c>
      <c r="D36" s="38" t="s">
        <v>140</v>
      </c>
      <c r="E36" s="38"/>
      <c r="F36" s="38"/>
      <c r="G36" s="38"/>
      <c r="H36" s="38"/>
      <c r="I36" s="38"/>
      <c r="J36" s="21">
        <v>95.5</v>
      </c>
      <c r="K36" s="21">
        <v>0</v>
      </c>
      <c r="L36" s="21">
        <v>88</v>
      </c>
      <c r="M36" s="3"/>
      <c r="N36" s="3"/>
      <c r="O36" s="3"/>
      <c r="P36" s="3"/>
      <c r="Q36" s="12">
        <f t="shared" si="1"/>
        <v>36.700000000000003</v>
      </c>
    </row>
    <row r="37" spans="2:17">
      <c r="B37" s="4">
        <f t="shared" si="0"/>
        <v>29</v>
      </c>
      <c r="C37" s="4" t="s">
        <v>141</v>
      </c>
      <c r="D37" s="38" t="s">
        <v>142</v>
      </c>
      <c r="E37" s="38"/>
      <c r="F37" s="38"/>
      <c r="G37" s="38"/>
      <c r="H37" s="38"/>
      <c r="I37" s="38"/>
      <c r="J37" s="21">
        <v>96</v>
      </c>
      <c r="K37" s="21">
        <v>95</v>
      </c>
      <c r="L37" s="21">
        <v>86</v>
      </c>
      <c r="M37" s="3"/>
      <c r="N37" s="21"/>
      <c r="O37" s="3"/>
      <c r="P37" s="3"/>
      <c r="Q37" s="12">
        <f t="shared" si="1"/>
        <v>55.4</v>
      </c>
    </row>
    <row r="38" spans="2:17">
      <c r="B38" s="4">
        <f t="shared" si="0"/>
        <v>30</v>
      </c>
      <c r="C38" s="4" t="s">
        <v>143</v>
      </c>
      <c r="D38" s="38" t="s">
        <v>144</v>
      </c>
      <c r="E38" s="38"/>
      <c r="F38" s="38"/>
      <c r="G38" s="38"/>
      <c r="H38" s="38"/>
      <c r="I38" s="38"/>
      <c r="J38" s="21">
        <v>92</v>
      </c>
      <c r="K38" s="21">
        <v>97</v>
      </c>
      <c r="L38" s="21">
        <v>81</v>
      </c>
      <c r="M38" s="3"/>
      <c r="N38" s="3"/>
      <c r="O38" s="3"/>
      <c r="P38" s="3"/>
      <c r="Q38" s="12">
        <f t="shared" si="1"/>
        <v>54</v>
      </c>
    </row>
    <row r="39" spans="2:17">
      <c r="B39" s="4">
        <f t="shared" si="0"/>
        <v>31</v>
      </c>
      <c r="C39" s="4" t="s">
        <v>145</v>
      </c>
      <c r="D39" s="38" t="s">
        <v>146</v>
      </c>
      <c r="E39" s="38"/>
      <c r="F39" s="38"/>
      <c r="G39" s="38"/>
      <c r="H39" s="38"/>
      <c r="I39" s="38"/>
      <c r="J39" s="21">
        <v>98</v>
      </c>
      <c r="K39" s="21">
        <v>88</v>
      </c>
      <c r="L39" s="21">
        <v>70</v>
      </c>
      <c r="M39" s="3"/>
      <c r="N39" s="3"/>
      <c r="O39" s="3"/>
      <c r="P39" s="3"/>
      <c r="Q39" s="12">
        <f t="shared" si="1"/>
        <v>51.2</v>
      </c>
    </row>
    <row r="40" spans="2:17">
      <c r="B40" s="4">
        <f t="shared" si="0"/>
        <v>32</v>
      </c>
      <c r="C40" s="4" t="s">
        <v>147</v>
      </c>
      <c r="D40" s="38" t="s">
        <v>148</v>
      </c>
      <c r="E40" s="38"/>
      <c r="F40" s="38"/>
      <c r="G40" s="38"/>
      <c r="H40" s="38"/>
      <c r="I40" s="38"/>
      <c r="J40" s="21">
        <v>0</v>
      </c>
      <c r="K40" s="21">
        <v>72</v>
      </c>
      <c r="L40" s="21">
        <v>0</v>
      </c>
      <c r="M40" s="3"/>
      <c r="N40" s="3"/>
      <c r="O40" s="3"/>
      <c r="P40" s="3"/>
      <c r="Q40" s="12">
        <f t="shared" si="1"/>
        <v>14.4</v>
      </c>
    </row>
    <row r="41" spans="2:17">
      <c r="B41" s="4">
        <f t="shared" si="0"/>
        <v>33</v>
      </c>
      <c r="C41" s="4" t="s">
        <v>149</v>
      </c>
      <c r="D41" s="38" t="s">
        <v>150</v>
      </c>
      <c r="E41" s="38"/>
      <c r="F41" s="38"/>
      <c r="G41" s="38"/>
      <c r="H41" s="38"/>
      <c r="I41" s="38"/>
      <c r="J41" s="21">
        <v>76</v>
      </c>
      <c r="K41" s="21">
        <v>82</v>
      </c>
      <c r="L41" s="21">
        <v>0</v>
      </c>
      <c r="M41" s="3"/>
      <c r="N41" s="3"/>
      <c r="O41" s="3"/>
      <c r="P41" s="3"/>
      <c r="Q41" s="12">
        <f t="shared" si="1"/>
        <v>31.6</v>
      </c>
    </row>
    <row r="42" spans="2:17">
      <c r="B42" s="4">
        <f t="shared" si="0"/>
        <v>34</v>
      </c>
      <c r="C42" s="4" t="s">
        <v>151</v>
      </c>
      <c r="D42" s="38" t="s">
        <v>152</v>
      </c>
      <c r="E42" s="38"/>
      <c r="F42" s="38"/>
      <c r="G42" s="38"/>
      <c r="H42" s="38"/>
      <c r="I42" s="38"/>
      <c r="J42" s="21">
        <v>0</v>
      </c>
      <c r="K42" s="21">
        <v>73</v>
      </c>
      <c r="L42" s="21">
        <v>0</v>
      </c>
      <c r="M42" s="3"/>
      <c r="N42" s="3"/>
      <c r="O42" s="3"/>
      <c r="P42" s="3"/>
      <c r="Q42" s="12">
        <f t="shared" si="1"/>
        <v>14.6</v>
      </c>
    </row>
    <row r="43" spans="2:17">
      <c r="B43" s="4">
        <f t="shared" si="0"/>
        <v>35</v>
      </c>
      <c r="C43" s="4" t="s">
        <v>153</v>
      </c>
      <c r="D43" s="38" t="s">
        <v>154</v>
      </c>
      <c r="E43" s="38"/>
      <c r="F43" s="38"/>
      <c r="G43" s="38"/>
      <c r="H43" s="38"/>
      <c r="I43" s="38"/>
      <c r="J43" s="21">
        <v>90.5</v>
      </c>
      <c r="K43" s="21">
        <v>0</v>
      </c>
      <c r="L43" s="21">
        <v>0</v>
      </c>
      <c r="M43" s="3"/>
      <c r="N43" s="3"/>
      <c r="O43" s="3"/>
      <c r="P43" s="3"/>
      <c r="Q43" s="12">
        <f t="shared" si="1"/>
        <v>18.100000000000001</v>
      </c>
    </row>
    <row r="44" spans="2:17">
      <c r="B44" s="4">
        <f t="shared" si="0"/>
        <v>36</v>
      </c>
      <c r="C44" s="4" t="s">
        <v>155</v>
      </c>
      <c r="D44" s="38" t="s">
        <v>156</v>
      </c>
      <c r="E44" s="38"/>
      <c r="F44" s="38"/>
      <c r="G44" s="38"/>
      <c r="H44" s="38"/>
      <c r="I44" s="38"/>
      <c r="J44" s="21">
        <v>0</v>
      </c>
      <c r="K44" s="21">
        <v>78.5</v>
      </c>
      <c r="L44" s="21">
        <v>0</v>
      </c>
      <c r="M44" s="3"/>
      <c r="N44" s="3"/>
      <c r="O44" s="3"/>
      <c r="P44" s="3"/>
      <c r="Q44" s="12">
        <f t="shared" si="1"/>
        <v>15.7</v>
      </c>
    </row>
    <row r="45" spans="2:17">
      <c r="B45" s="4">
        <f t="shared" si="0"/>
        <v>37</v>
      </c>
      <c r="C45" s="17"/>
      <c r="D45" s="28"/>
      <c r="E45" s="28"/>
      <c r="F45" s="28"/>
      <c r="G45" s="28"/>
      <c r="H45" s="28"/>
      <c r="I45" s="28"/>
      <c r="J45" s="3"/>
      <c r="K45" s="3"/>
      <c r="L45" s="3"/>
      <c r="M45" s="3"/>
      <c r="N45" s="3"/>
      <c r="O45" s="3"/>
      <c r="P45" s="3"/>
      <c r="Q45" s="12">
        <f t="shared" ref="Q45:Q53" si="2">SUM(J45:P45)/7</f>
        <v>0</v>
      </c>
    </row>
    <row r="46" spans="2:17">
      <c r="B46" s="4">
        <f t="shared" si="0"/>
        <v>38</v>
      </c>
      <c r="C46" s="17"/>
      <c r="D46" s="28"/>
      <c r="E46" s="28"/>
      <c r="F46" s="28"/>
      <c r="G46" s="28"/>
      <c r="H46" s="28"/>
      <c r="I46" s="28"/>
      <c r="J46" s="3"/>
      <c r="K46" s="3"/>
      <c r="L46" s="3"/>
      <c r="M46" s="3"/>
      <c r="N46" s="3"/>
      <c r="O46" s="3"/>
      <c r="P46" s="3"/>
      <c r="Q46" s="12">
        <f t="shared" si="2"/>
        <v>0</v>
      </c>
    </row>
    <row r="47" spans="2:17">
      <c r="B47" s="4">
        <f t="shared" si="0"/>
        <v>39</v>
      </c>
      <c r="C47" s="17"/>
      <c r="D47" s="28"/>
      <c r="E47" s="28"/>
      <c r="F47" s="28"/>
      <c r="G47" s="28"/>
      <c r="H47" s="28"/>
      <c r="I47" s="28"/>
      <c r="J47" s="3"/>
      <c r="K47" s="3"/>
      <c r="L47" s="3"/>
      <c r="M47" s="3"/>
      <c r="N47" s="3"/>
      <c r="O47" s="3"/>
      <c r="P47" s="3"/>
      <c r="Q47" s="12">
        <f t="shared" si="2"/>
        <v>0</v>
      </c>
    </row>
    <row r="48" spans="2:17">
      <c r="B48" s="4">
        <f t="shared" si="0"/>
        <v>40</v>
      </c>
      <c r="C48" s="17"/>
      <c r="D48" s="28"/>
      <c r="E48" s="28"/>
      <c r="F48" s="28"/>
      <c r="G48" s="28"/>
      <c r="H48" s="28"/>
      <c r="I48" s="28"/>
      <c r="J48" s="3"/>
      <c r="K48" s="3"/>
      <c r="L48" s="3"/>
      <c r="M48" s="3"/>
      <c r="N48" s="3"/>
      <c r="O48" s="3"/>
      <c r="P48" s="3"/>
      <c r="Q48" s="12">
        <f t="shared" si="2"/>
        <v>0</v>
      </c>
    </row>
    <row r="49" spans="2:17">
      <c r="B49" s="4">
        <f t="shared" si="0"/>
        <v>41</v>
      </c>
      <c r="C49" s="17"/>
      <c r="D49" s="28"/>
      <c r="E49" s="28"/>
      <c r="F49" s="28"/>
      <c r="G49" s="28"/>
      <c r="H49" s="28"/>
      <c r="I49" s="28"/>
      <c r="J49" s="3"/>
      <c r="K49" s="3"/>
      <c r="L49" s="3"/>
      <c r="M49" s="3"/>
      <c r="N49" s="3"/>
      <c r="O49" s="3"/>
      <c r="P49" s="3"/>
      <c r="Q49" s="12">
        <f t="shared" si="2"/>
        <v>0</v>
      </c>
    </row>
    <row r="50" spans="2:17">
      <c r="B50" s="4">
        <f t="shared" si="0"/>
        <v>42</v>
      </c>
      <c r="C50" s="17"/>
      <c r="D50" s="28"/>
      <c r="E50" s="28"/>
      <c r="F50" s="28"/>
      <c r="G50" s="28"/>
      <c r="H50" s="28"/>
      <c r="I50" s="28"/>
      <c r="J50" s="3"/>
      <c r="K50" s="3"/>
      <c r="L50" s="3"/>
      <c r="M50" s="3"/>
      <c r="N50" s="3"/>
      <c r="O50" s="3"/>
      <c r="P50" s="3"/>
      <c r="Q50" s="12">
        <f t="shared" si="2"/>
        <v>0</v>
      </c>
    </row>
    <row r="51" spans="2:17">
      <c r="B51" s="4">
        <f t="shared" si="0"/>
        <v>43</v>
      </c>
      <c r="C51" s="17"/>
      <c r="D51" s="28"/>
      <c r="E51" s="28"/>
      <c r="F51" s="28"/>
      <c r="G51" s="28"/>
      <c r="H51" s="28"/>
      <c r="I51" s="28"/>
      <c r="J51" s="3"/>
      <c r="K51" s="3"/>
      <c r="L51" s="3"/>
      <c r="M51" s="3"/>
      <c r="N51" s="3"/>
      <c r="O51" s="3"/>
      <c r="P51" s="3"/>
      <c r="Q51" s="12">
        <f t="shared" si="2"/>
        <v>0</v>
      </c>
    </row>
    <row r="52" spans="2:17">
      <c r="B52" s="4">
        <f t="shared" si="0"/>
        <v>44</v>
      </c>
      <c r="C52" s="17"/>
      <c r="D52" s="28"/>
      <c r="E52" s="28"/>
      <c r="F52" s="28"/>
      <c r="G52" s="28"/>
      <c r="H52" s="28"/>
      <c r="I52" s="28"/>
      <c r="J52" s="3"/>
      <c r="K52" s="3"/>
      <c r="L52" s="3"/>
      <c r="M52" s="3"/>
      <c r="N52" s="3"/>
      <c r="O52" s="3"/>
      <c r="P52" s="3"/>
      <c r="Q52" s="12">
        <f t="shared" si="2"/>
        <v>0</v>
      </c>
    </row>
    <row r="53" spans="2:17">
      <c r="B53" s="4">
        <f t="shared" si="0"/>
        <v>45</v>
      </c>
      <c r="C53" s="9"/>
      <c r="D53" s="29"/>
      <c r="E53" s="29"/>
      <c r="F53" s="29"/>
      <c r="G53" s="29"/>
      <c r="H53" s="29"/>
      <c r="I53" s="29"/>
      <c r="J53" s="9"/>
      <c r="K53" s="9"/>
      <c r="L53" s="9"/>
      <c r="M53" s="9"/>
      <c r="N53" s="9"/>
      <c r="O53" s="9"/>
      <c r="P53" s="9"/>
      <c r="Q53" s="12">
        <f t="shared" si="2"/>
        <v>0</v>
      </c>
    </row>
    <row r="54" spans="2:17">
      <c r="C54" s="23"/>
      <c r="D54" s="23"/>
      <c r="E54" s="5"/>
      <c r="H54" s="30" t="s">
        <v>76</v>
      </c>
      <c r="I54" s="30"/>
      <c r="J54" s="2">
        <f t="shared" ref="J54:P54" si="3">COUNTIF(J9:J53,"&gt;=70")</f>
        <v>25</v>
      </c>
      <c r="K54" s="2">
        <f t="shared" si="3"/>
        <v>26</v>
      </c>
      <c r="L54" s="2">
        <f t="shared" si="3"/>
        <v>19</v>
      </c>
      <c r="M54" s="2">
        <f t="shared" si="3"/>
        <v>0</v>
      </c>
      <c r="N54" s="2">
        <f t="shared" si="3"/>
        <v>0</v>
      </c>
      <c r="O54" s="2">
        <f t="shared" si="3"/>
        <v>0</v>
      </c>
      <c r="P54" s="2">
        <f t="shared" si="3"/>
        <v>0</v>
      </c>
      <c r="Q54" s="18">
        <f>COUNTIF(Q9:Q48,"&gt;=70")</f>
        <v>0</v>
      </c>
    </row>
    <row r="55" spans="2:17">
      <c r="C55" s="23"/>
      <c r="D55" s="23"/>
      <c r="E55" s="6"/>
      <c r="H55" s="27" t="s">
        <v>77</v>
      </c>
      <c r="I55" s="27"/>
      <c r="J55" s="1">
        <f t="shared" ref="J55:Q55" si="4">COUNTIF(J9:J53,"&lt;70")</f>
        <v>11</v>
      </c>
      <c r="K55" s="1">
        <f t="shared" si="4"/>
        <v>10</v>
      </c>
      <c r="L55" s="1">
        <f t="shared" si="4"/>
        <v>17</v>
      </c>
      <c r="M55" s="1">
        <f t="shared" si="4"/>
        <v>0</v>
      </c>
      <c r="N55" s="1">
        <f t="shared" si="4"/>
        <v>0</v>
      </c>
      <c r="O55" s="1">
        <f t="shared" si="4"/>
        <v>0</v>
      </c>
      <c r="P55" s="1">
        <f t="shared" si="4"/>
        <v>0</v>
      </c>
      <c r="Q55" s="1">
        <f t="shared" si="4"/>
        <v>45</v>
      </c>
    </row>
    <row r="56" spans="2:17">
      <c r="C56" s="23"/>
      <c r="D56" s="23"/>
      <c r="E56" s="23"/>
      <c r="H56" s="27" t="s">
        <v>78</v>
      </c>
      <c r="I56" s="27"/>
      <c r="J56" s="1">
        <f t="shared" ref="J56:Q56" si="5">COUNT(J9:J53)</f>
        <v>36</v>
      </c>
      <c r="K56" s="1">
        <f t="shared" si="5"/>
        <v>36</v>
      </c>
      <c r="L56" s="1">
        <f t="shared" si="5"/>
        <v>36</v>
      </c>
      <c r="M56" s="1">
        <f t="shared" si="5"/>
        <v>0</v>
      </c>
      <c r="N56" s="1">
        <f t="shared" si="5"/>
        <v>0</v>
      </c>
      <c r="O56" s="1">
        <f t="shared" si="5"/>
        <v>0</v>
      </c>
      <c r="P56" s="1">
        <f t="shared" si="5"/>
        <v>0</v>
      </c>
      <c r="Q56" s="1">
        <f t="shared" si="5"/>
        <v>45</v>
      </c>
    </row>
    <row r="57" spans="2:17">
      <c r="C57" s="23"/>
      <c r="D57" s="23"/>
      <c r="E57" s="5"/>
      <c r="H57" s="24" t="s">
        <v>79</v>
      </c>
      <c r="I57" s="24"/>
      <c r="J57" s="19">
        <f t="shared" ref="J57:Q57" si="6">J54/J56</f>
        <v>0.69444444444444442</v>
      </c>
      <c r="K57" s="20">
        <f t="shared" si="6"/>
        <v>0.72222222222222221</v>
      </c>
      <c r="L57" s="20">
        <f t="shared" si="6"/>
        <v>0.52777777777777779</v>
      </c>
      <c r="M57" s="20" t="e">
        <f t="shared" si="6"/>
        <v>#DIV/0!</v>
      </c>
      <c r="N57" s="20" t="e">
        <f t="shared" si="6"/>
        <v>#DIV/0!</v>
      </c>
      <c r="O57" s="20" t="e">
        <f t="shared" si="6"/>
        <v>#DIV/0!</v>
      </c>
      <c r="P57" s="20" t="e">
        <f t="shared" si="6"/>
        <v>#DIV/0!</v>
      </c>
      <c r="Q57" s="20">
        <f t="shared" si="6"/>
        <v>0</v>
      </c>
    </row>
    <row r="58" spans="2:17">
      <c r="C58" s="23"/>
      <c r="D58" s="23"/>
      <c r="E58" s="5"/>
      <c r="H58" s="24" t="s">
        <v>80</v>
      </c>
      <c r="I58" s="24"/>
      <c r="J58" s="19">
        <f t="shared" ref="J58:Q58" si="7">J55/J56</f>
        <v>0.30555555555555558</v>
      </c>
      <c r="K58" s="19">
        <f t="shared" si="7"/>
        <v>0.27777777777777779</v>
      </c>
      <c r="L58" s="20">
        <f t="shared" si="7"/>
        <v>0.47222222222222221</v>
      </c>
      <c r="M58" s="20" t="e">
        <f t="shared" si="7"/>
        <v>#DIV/0!</v>
      </c>
      <c r="N58" s="20" t="e">
        <f t="shared" si="7"/>
        <v>#DIV/0!</v>
      </c>
      <c r="O58" s="20" t="e">
        <f t="shared" si="7"/>
        <v>#DIV/0!</v>
      </c>
      <c r="P58" s="20" t="e">
        <f t="shared" si="7"/>
        <v>#DIV/0!</v>
      </c>
      <c r="Q58" s="20">
        <f t="shared" si="7"/>
        <v>1</v>
      </c>
    </row>
    <row r="59" spans="2:17">
      <c r="C59" s="23"/>
      <c r="D59" s="23"/>
      <c r="E59" s="6"/>
    </row>
    <row r="60" spans="2:17">
      <c r="C60" s="5"/>
      <c r="D60" s="5"/>
      <c r="E60" s="6"/>
    </row>
    <row r="61" spans="2:17">
      <c r="J61" s="25"/>
      <c r="K61" s="25"/>
      <c r="L61" s="25"/>
      <c r="M61" s="25"/>
      <c r="N61" s="25"/>
      <c r="O61" s="25"/>
      <c r="P61" s="25"/>
    </row>
    <row r="62" spans="2:17">
      <c r="J62" s="26" t="s">
        <v>81</v>
      </c>
      <c r="K62" s="26"/>
      <c r="L62" s="26"/>
      <c r="M62" s="26"/>
      <c r="N62" s="26"/>
      <c r="O62" s="26"/>
      <c r="P62" s="26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11111111111099" right="0.23611111111111099" top="0.74791666666666701" bottom="0.74791666666666701" header="0.511811023622047" footer="0.511811023622047"/>
  <pageSetup scale="75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1415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Dam</vt:lpstr>
      <vt:lpstr>Daw</vt:lpstr>
      <vt:lpstr>Mate</vt:lpstr>
      <vt:lpstr>Fp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ITSSAT</dc:creator>
  <dc:description/>
  <cp:lastModifiedBy>Rogelio Enrique Telona Torres</cp:lastModifiedBy>
  <cp:revision>56</cp:revision>
  <cp:lastPrinted>2023-03-21T15:13:53Z</cp:lastPrinted>
  <dcterms:created xsi:type="dcterms:W3CDTF">2023-03-14T19:16:59Z</dcterms:created>
  <dcterms:modified xsi:type="dcterms:W3CDTF">2024-12-06T18:03:49Z</dcterms:modified>
  <dc:language>es-MX</dc:language>
</cp:coreProperties>
</file>