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E:\RESPALDO\DOCUMENTOS\SEM AGOSTO 2024  DICIEMBRE 2024\04 LISTAS DE CALIFICACIONES\"/>
    </mc:Choice>
  </mc:AlternateContent>
  <xr:revisionPtr revIDLastSave="0" documentId="13_ncr:1_{86F41948-94A5-4AEF-9881-9B5CA2A08E58}" xr6:coauthVersionLast="47" xr6:coauthVersionMax="47" xr10:uidLastSave="{00000000-0000-0000-0000-000000000000}"/>
  <bookViews>
    <workbookView xWindow="-120" yWindow="-120" windowWidth="20730" windowHeight="11160" firstSheet="2" activeTab="8" xr2:uid="{00000000-000D-0000-FFFF-FFFF00000000}"/>
  </bookViews>
  <sheets>
    <sheet name="PARCIALES 110 A" sheetId="1" r:id="rId1"/>
    <sheet name="FINAL" sheetId="2" state="hidden" r:id="rId2"/>
    <sheet name="PARCIALES 505 A" sheetId="3" r:id="rId3"/>
    <sheet name="FINAL (2)" sheetId="4" state="hidden" r:id="rId4"/>
    <sheet name="PARCIALES 705 B" sheetId="5" r:id="rId5"/>
    <sheet name="FINAL (3)" sheetId="6" state="hidden" r:id="rId6"/>
    <sheet name="PARCIALES 705 C" sheetId="7" r:id="rId7"/>
    <sheet name="FINAL (4)" sheetId="8" state="hidden" r:id="rId8"/>
    <sheet name="PARCIALES 705 C (2)" sheetId="9" r:id="rId9"/>
    <sheet name="FINAL (5)" sheetId="10" state="hidden" r:id="rId10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3" l="1"/>
  <c r="J28" i="4" s="1"/>
  <c r="K28" i="4" s="1"/>
  <c r="N24" i="3"/>
  <c r="J24" i="4" s="1"/>
  <c r="K24" i="4" s="1"/>
  <c r="N20" i="3"/>
  <c r="N19" i="3"/>
  <c r="J19" i="4" s="1"/>
  <c r="N16" i="3"/>
  <c r="J16" i="4" s="1"/>
  <c r="N15" i="3"/>
  <c r="J15" i="4" s="1"/>
  <c r="K15" i="4" s="1"/>
  <c r="N12" i="3"/>
  <c r="N11" i="3"/>
  <c r="J11" i="4" s="1"/>
  <c r="K11" i="4" s="1"/>
  <c r="J17" i="9"/>
  <c r="J16" i="9"/>
  <c r="P17" i="9"/>
  <c r="J14" i="9"/>
  <c r="J10" i="9"/>
  <c r="J20" i="9"/>
  <c r="J22" i="9"/>
  <c r="J25" i="9"/>
  <c r="J24" i="9"/>
  <c r="J13" i="9"/>
  <c r="O31" i="1"/>
  <c r="P18" i="9"/>
  <c r="B19" i="9"/>
  <c r="B18" i="9"/>
  <c r="P19" i="9"/>
  <c r="O25" i="1"/>
  <c r="B26" i="1"/>
  <c r="B25" i="1"/>
  <c r="O44" i="1"/>
  <c r="J43" i="2" s="1"/>
  <c r="K43" i="2" s="1"/>
  <c r="D30" i="2"/>
  <c r="C30" i="2"/>
  <c r="J4" i="10"/>
  <c r="D4" i="10"/>
  <c r="D24" i="10"/>
  <c r="C24" i="10"/>
  <c r="D23" i="10"/>
  <c r="C23" i="10"/>
  <c r="D22" i="10"/>
  <c r="C22" i="10"/>
  <c r="D21" i="10"/>
  <c r="C21" i="10"/>
  <c r="D20" i="10"/>
  <c r="C20" i="10"/>
  <c r="D19" i="10"/>
  <c r="C19" i="10"/>
  <c r="D18" i="10"/>
  <c r="C18" i="10"/>
  <c r="D17" i="10"/>
  <c r="C17" i="10"/>
  <c r="D16" i="10"/>
  <c r="C16" i="10"/>
  <c r="D15" i="10"/>
  <c r="C15" i="10"/>
  <c r="D14" i="10"/>
  <c r="C14" i="10"/>
  <c r="D13" i="10"/>
  <c r="C13" i="10"/>
  <c r="D12" i="10"/>
  <c r="C12" i="10"/>
  <c r="D11" i="10"/>
  <c r="C11" i="10"/>
  <c r="D10" i="10"/>
  <c r="C10" i="10"/>
  <c r="B10" i="10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D9" i="10"/>
  <c r="C9" i="10"/>
  <c r="D4" i="8"/>
  <c r="O29" i="9"/>
  <c r="N29" i="9"/>
  <c r="M29" i="9"/>
  <c r="L29" i="9"/>
  <c r="K29" i="9"/>
  <c r="O28" i="9"/>
  <c r="O31" i="9" s="1"/>
  <c r="N28" i="9"/>
  <c r="N31" i="9" s="1"/>
  <c r="M28" i="9"/>
  <c r="M31" i="9" s="1"/>
  <c r="L28" i="9"/>
  <c r="K28" i="9"/>
  <c r="K31" i="9" s="1"/>
  <c r="J28" i="9"/>
  <c r="O27" i="9"/>
  <c r="O30" i="9" s="1"/>
  <c r="N27" i="9"/>
  <c r="N30" i="9" s="1"/>
  <c r="M27" i="9"/>
  <c r="M30" i="9" s="1"/>
  <c r="L27" i="9"/>
  <c r="L30" i="9" s="1"/>
  <c r="K27" i="9"/>
  <c r="K30" i="9" s="1"/>
  <c r="J27" i="9"/>
  <c r="P25" i="9"/>
  <c r="P24" i="9"/>
  <c r="P23" i="9"/>
  <c r="P22" i="9"/>
  <c r="P21" i="9"/>
  <c r="P20" i="9"/>
  <c r="P16" i="9"/>
  <c r="P15" i="9"/>
  <c r="P14" i="9"/>
  <c r="P13" i="9"/>
  <c r="P12" i="9"/>
  <c r="P11" i="9"/>
  <c r="B11" i="9"/>
  <c r="B12" i="9" s="1"/>
  <c r="B13" i="9" s="1"/>
  <c r="B14" i="9" s="1"/>
  <c r="B15" i="9" s="1"/>
  <c r="B16" i="9" s="1"/>
  <c r="B17" i="9" s="1"/>
  <c r="P10" i="9"/>
  <c r="B10" i="9"/>
  <c r="P9" i="9"/>
  <c r="J4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B22" i="8"/>
  <c r="B23" i="8" s="1"/>
  <c r="B24" i="8" s="1"/>
  <c r="P23" i="7"/>
  <c r="J23" i="8" s="1"/>
  <c r="K23" i="8" s="1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D23" i="4"/>
  <c r="D24" i="4"/>
  <c r="D25" i="4"/>
  <c r="D26" i="4"/>
  <c r="D27" i="4"/>
  <c r="D28" i="4"/>
  <c r="D29" i="4"/>
  <c r="D30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B23" i="4"/>
  <c r="B24" i="4" s="1"/>
  <c r="B25" i="4" s="1"/>
  <c r="B26" i="4" s="1"/>
  <c r="B27" i="4" s="1"/>
  <c r="B28" i="4" s="1"/>
  <c r="B29" i="4" s="1"/>
  <c r="B30" i="4" s="1"/>
  <c r="N21" i="3"/>
  <c r="J21" i="4" s="1"/>
  <c r="N22" i="3"/>
  <c r="J22" i="4" s="1"/>
  <c r="K22" i="4" s="1"/>
  <c r="N23" i="3"/>
  <c r="J23" i="4" s="1"/>
  <c r="K23" i="4" s="1"/>
  <c r="N25" i="3"/>
  <c r="J25" i="4" s="1"/>
  <c r="K25" i="4" s="1"/>
  <c r="N26" i="3"/>
  <c r="J26" i="4" s="1"/>
  <c r="K26" i="4" s="1"/>
  <c r="N27" i="3"/>
  <c r="J27" i="4" s="1"/>
  <c r="K27" i="4" s="1"/>
  <c r="N29" i="3"/>
  <c r="J29" i="4" s="1"/>
  <c r="K29" i="4" s="1"/>
  <c r="N30" i="3"/>
  <c r="J30" i="4" s="1"/>
  <c r="K30" i="4" s="1"/>
  <c r="N10" i="3"/>
  <c r="J10" i="4" s="1"/>
  <c r="K10" i="4" s="1"/>
  <c r="N13" i="3"/>
  <c r="J13" i="4" s="1"/>
  <c r="N14" i="3"/>
  <c r="J14" i="4" s="1"/>
  <c r="K14" i="4" s="1"/>
  <c r="N17" i="3"/>
  <c r="J17" i="4" s="1"/>
  <c r="N18" i="3"/>
  <c r="O10" i="1"/>
  <c r="O11" i="1"/>
  <c r="O12" i="1"/>
  <c r="O13" i="1"/>
  <c r="O14" i="1"/>
  <c r="J14" i="2" s="1"/>
  <c r="K14" i="2" s="1"/>
  <c r="O15" i="1"/>
  <c r="O16" i="1"/>
  <c r="J16" i="2" s="1"/>
  <c r="K16" i="2" s="1"/>
  <c r="O17" i="1"/>
  <c r="O18" i="1"/>
  <c r="J18" i="2" s="1"/>
  <c r="K18" i="2" s="1"/>
  <c r="O19" i="1"/>
  <c r="O20" i="1"/>
  <c r="J20" i="2" s="1"/>
  <c r="K20" i="2" s="1"/>
  <c r="O21" i="1"/>
  <c r="J21" i="2" s="1"/>
  <c r="K21" i="2" s="1"/>
  <c r="O22" i="1"/>
  <c r="O23" i="1"/>
  <c r="J23" i="2" s="1"/>
  <c r="K23" i="2" s="1"/>
  <c r="O24" i="1"/>
  <c r="J24" i="2" s="1"/>
  <c r="K24" i="2" s="1"/>
  <c r="O26" i="1"/>
  <c r="J25" i="2" s="1"/>
  <c r="K25" i="2" s="1"/>
  <c r="O27" i="1"/>
  <c r="J26" i="2" s="1"/>
  <c r="K26" i="2" s="1"/>
  <c r="O28" i="1"/>
  <c r="J27" i="2" s="1"/>
  <c r="K27" i="2" s="1"/>
  <c r="O29" i="1"/>
  <c r="J28" i="2" s="1"/>
  <c r="K28" i="2" s="1"/>
  <c r="O30" i="1"/>
  <c r="J29" i="2" s="1"/>
  <c r="K29" i="2" s="1"/>
  <c r="O32" i="1"/>
  <c r="J31" i="2" s="1"/>
  <c r="K31" i="2" s="1"/>
  <c r="O33" i="1"/>
  <c r="J32" i="2" s="1"/>
  <c r="K32" i="2" s="1"/>
  <c r="O34" i="1"/>
  <c r="J33" i="2" s="1"/>
  <c r="K33" i="2" s="1"/>
  <c r="O35" i="1"/>
  <c r="J34" i="2" s="1"/>
  <c r="K34" i="2" s="1"/>
  <c r="O36" i="1"/>
  <c r="J35" i="2" s="1"/>
  <c r="K35" i="2" s="1"/>
  <c r="O37" i="1"/>
  <c r="J36" i="2" s="1"/>
  <c r="K36" i="2" s="1"/>
  <c r="O38" i="1"/>
  <c r="J37" i="2" s="1"/>
  <c r="K37" i="2" s="1"/>
  <c r="O39" i="1"/>
  <c r="J38" i="2" s="1"/>
  <c r="K38" i="2" s="1"/>
  <c r="O40" i="1"/>
  <c r="J39" i="2" s="1"/>
  <c r="K39" i="2" s="1"/>
  <c r="O41" i="1"/>
  <c r="J40" i="2" s="1"/>
  <c r="K40" i="2" s="1"/>
  <c r="O42" i="1"/>
  <c r="J41" i="2" s="1"/>
  <c r="K41" i="2" s="1"/>
  <c r="O43" i="1"/>
  <c r="J42" i="2" s="1"/>
  <c r="K42" i="2" s="1"/>
  <c r="O45" i="1"/>
  <c r="J44" i="2" s="1"/>
  <c r="K44" i="2" s="1"/>
  <c r="O46" i="1"/>
  <c r="J45" i="2" s="1"/>
  <c r="K45" i="2" s="1"/>
  <c r="O9" i="1"/>
  <c r="J9" i="2" s="1"/>
  <c r="K9" i="2" s="1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D9" i="8"/>
  <c r="C9" i="8"/>
  <c r="D4" i="7"/>
  <c r="D17" i="6"/>
  <c r="D18" i="6"/>
  <c r="D19" i="6"/>
  <c r="D20" i="6"/>
  <c r="D21" i="6"/>
  <c r="D12" i="6"/>
  <c r="D13" i="6"/>
  <c r="D14" i="6"/>
  <c r="D15" i="6"/>
  <c r="D16" i="6"/>
  <c r="D11" i="6"/>
  <c r="D10" i="6"/>
  <c r="D9" i="6"/>
  <c r="C10" i="6"/>
  <c r="C11" i="6"/>
  <c r="C12" i="6"/>
  <c r="C13" i="6"/>
  <c r="C14" i="6"/>
  <c r="C15" i="6"/>
  <c r="C16" i="6"/>
  <c r="C17" i="6"/>
  <c r="C18" i="6"/>
  <c r="C19" i="6"/>
  <c r="C20" i="6"/>
  <c r="C21" i="6"/>
  <c r="C9" i="6"/>
  <c r="D9" i="4"/>
  <c r="C9" i="4"/>
  <c r="J4" i="6"/>
  <c r="D4" i="6"/>
  <c r="B11" i="8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10" i="8"/>
  <c r="O28" i="7"/>
  <c r="N28" i="7"/>
  <c r="M28" i="7"/>
  <c r="L28" i="7"/>
  <c r="K28" i="7"/>
  <c r="J28" i="7"/>
  <c r="O27" i="7"/>
  <c r="N27" i="7"/>
  <c r="N30" i="7" s="1"/>
  <c r="M27" i="7"/>
  <c r="L27" i="7"/>
  <c r="K27" i="7"/>
  <c r="J27" i="7"/>
  <c r="O26" i="7"/>
  <c r="O29" i="7" s="1"/>
  <c r="N26" i="7"/>
  <c r="N29" i="7" s="1"/>
  <c r="M26" i="7"/>
  <c r="M29" i="7" s="1"/>
  <c r="L26" i="7"/>
  <c r="L29" i="7" s="1"/>
  <c r="K26" i="7"/>
  <c r="K29" i="7" s="1"/>
  <c r="J26" i="7"/>
  <c r="J29" i="7" s="1"/>
  <c r="P24" i="7"/>
  <c r="J24" i="10" s="1"/>
  <c r="K24" i="10" s="1"/>
  <c r="P22" i="7"/>
  <c r="J22" i="10" s="1"/>
  <c r="K22" i="10" s="1"/>
  <c r="P21" i="7"/>
  <c r="P20" i="7"/>
  <c r="J20" i="8" s="1"/>
  <c r="K20" i="8" s="1"/>
  <c r="P19" i="7"/>
  <c r="J19" i="8" s="1"/>
  <c r="K19" i="8" s="1"/>
  <c r="P18" i="7"/>
  <c r="J18" i="8" s="1"/>
  <c r="K18" i="8" s="1"/>
  <c r="P17" i="7"/>
  <c r="J17" i="8" s="1"/>
  <c r="K17" i="8" s="1"/>
  <c r="P16" i="7"/>
  <c r="J16" i="8" s="1"/>
  <c r="K16" i="8" s="1"/>
  <c r="P15" i="7"/>
  <c r="J15" i="8" s="1"/>
  <c r="K15" i="8" s="1"/>
  <c r="P14" i="7"/>
  <c r="J14" i="8" s="1"/>
  <c r="K14" i="8" s="1"/>
  <c r="P13" i="7"/>
  <c r="J13" i="8" s="1"/>
  <c r="K13" i="8" s="1"/>
  <c r="P12" i="7"/>
  <c r="J12" i="8" s="1"/>
  <c r="K12" i="8" s="1"/>
  <c r="P11" i="7"/>
  <c r="J11" i="8" s="1"/>
  <c r="K11" i="8" s="1"/>
  <c r="P10" i="7"/>
  <c r="J10" i="8" s="1"/>
  <c r="K10" i="8" s="1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P9" i="7"/>
  <c r="J9" i="8" s="1"/>
  <c r="K9" i="8" s="1"/>
  <c r="N9" i="3"/>
  <c r="J9" i="4" s="1"/>
  <c r="K9" i="4" s="1"/>
  <c r="P10" i="5"/>
  <c r="J10" i="6" s="1"/>
  <c r="K10" i="6" s="1"/>
  <c r="P11" i="5"/>
  <c r="J11" i="6" s="1"/>
  <c r="K11" i="6" s="1"/>
  <c r="P12" i="5"/>
  <c r="J12" i="6" s="1"/>
  <c r="P13" i="5"/>
  <c r="J13" i="6" s="1"/>
  <c r="K13" i="6" s="1"/>
  <c r="P14" i="5"/>
  <c r="J14" i="6" s="1"/>
  <c r="K14" i="6" s="1"/>
  <c r="P15" i="5"/>
  <c r="J15" i="6" s="1"/>
  <c r="K15" i="6" s="1"/>
  <c r="P16" i="5"/>
  <c r="J16" i="6" s="1"/>
  <c r="K16" i="6" s="1"/>
  <c r="P17" i="5"/>
  <c r="J17" i="6" s="1"/>
  <c r="P18" i="5"/>
  <c r="J18" i="6" s="1"/>
  <c r="K18" i="6" s="1"/>
  <c r="P19" i="5"/>
  <c r="J19" i="6" s="1"/>
  <c r="K19" i="6" s="1"/>
  <c r="P20" i="5"/>
  <c r="J20" i="6" s="1"/>
  <c r="K20" i="6" s="1"/>
  <c r="P21" i="5"/>
  <c r="J21" i="6" s="1"/>
  <c r="P9" i="5"/>
  <c r="J9" i="6" s="1"/>
  <c r="K9" i="6" s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O25" i="5"/>
  <c r="N25" i="5"/>
  <c r="M25" i="5"/>
  <c r="L25" i="5"/>
  <c r="K25" i="5"/>
  <c r="J25" i="5"/>
  <c r="O24" i="5"/>
  <c r="N24" i="5"/>
  <c r="M24" i="5"/>
  <c r="L24" i="5"/>
  <c r="K24" i="5"/>
  <c r="J24" i="5"/>
  <c r="O23" i="5"/>
  <c r="O26" i="5" s="1"/>
  <c r="N23" i="5"/>
  <c r="N26" i="5" s="1"/>
  <c r="M23" i="5"/>
  <c r="L23" i="5"/>
  <c r="L26" i="5" s="1"/>
  <c r="K23" i="5"/>
  <c r="K26" i="5" s="1"/>
  <c r="J23" i="5"/>
  <c r="J26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K6" i="5"/>
  <c r="K6" i="7" s="1"/>
  <c r="D6" i="5"/>
  <c r="D6" i="7" s="1"/>
  <c r="N4" i="5"/>
  <c r="N4" i="7" s="1"/>
  <c r="J4" i="4"/>
  <c r="D9" i="2"/>
  <c r="C9" i="2"/>
  <c r="K6" i="2"/>
  <c r="D6" i="2"/>
  <c r="J4" i="2"/>
  <c r="D4" i="2"/>
  <c r="D4" i="4"/>
  <c r="D6" i="3"/>
  <c r="D6" i="4" s="1"/>
  <c r="M4" i="3"/>
  <c r="K6" i="3"/>
  <c r="K6" i="4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M34" i="3"/>
  <c r="K34" i="3"/>
  <c r="J34" i="3"/>
  <c r="M33" i="3"/>
  <c r="K33" i="3"/>
  <c r="J33" i="3"/>
  <c r="M32" i="3"/>
  <c r="K32" i="3"/>
  <c r="J32" i="3"/>
  <c r="B10" i="3"/>
  <c r="B11" i="3" s="1"/>
  <c r="B12" i="3" s="1"/>
  <c r="B13" i="3" s="1"/>
  <c r="B14" i="3" s="1"/>
  <c r="B15" i="3" s="1"/>
  <c r="B16" i="3" s="1"/>
  <c r="B17" i="3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K50" i="1"/>
  <c r="L50" i="1"/>
  <c r="M50" i="1"/>
  <c r="N50" i="1"/>
  <c r="K49" i="1"/>
  <c r="L49" i="1"/>
  <c r="M49" i="1"/>
  <c r="N49" i="1"/>
  <c r="K48" i="1"/>
  <c r="L48" i="1"/>
  <c r="M48" i="1"/>
  <c r="N48" i="1"/>
  <c r="J50" i="1"/>
  <c r="J49" i="1"/>
  <c r="J48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7" i="1" s="1"/>
  <c r="B28" i="1" s="1"/>
  <c r="B29" i="1" s="1"/>
  <c r="B30" i="1" s="1"/>
  <c r="B31" i="1" s="1"/>
  <c r="B32" i="1" s="1"/>
  <c r="K35" i="3" l="1"/>
  <c r="L32" i="3"/>
  <c r="L33" i="3"/>
  <c r="L34" i="3"/>
  <c r="L35" i="3" s="1"/>
  <c r="J29" i="9"/>
  <c r="J31" i="9" s="1"/>
  <c r="B20" i="9"/>
  <c r="B21" i="9" s="1"/>
  <c r="B22" i="9" s="1"/>
  <c r="B23" i="9" s="1"/>
  <c r="B24" i="9" s="1"/>
  <c r="B25" i="9" s="1"/>
  <c r="P27" i="9"/>
  <c r="L31" i="9"/>
  <c r="P29" i="9"/>
  <c r="J17" i="10"/>
  <c r="K17" i="10" s="1"/>
  <c r="J22" i="8"/>
  <c r="K22" i="8" s="1"/>
  <c r="J10" i="10"/>
  <c r="K10" i="10" s="1"/>
  <c r="J11" i="10"/>
  <c r="J18" i="10"/>
  <c r="K18" i="10" s="1"/>
  <c r="J24" i="8"/>
  <c r="K24" i="8" s="1"/>
  <c r="J13" i="10"/>
  <c r="K13" i="10" s="1"/>
  <c r="J14" i="10"/>
  <c r="K14" i="10" s="1"/>
  <c r="J15" i="10"/>
  <c r="K15" i="10" s="1"/>
  <c r="J21" i="10"/>
  <c r="K21" i="10" s="1"/>
  <c r="J23" i="10"/>
  <c r="K23" i="10" s="1"/>
  <c r="J9" i="10"/>
  <c r="K9" i="10" s="1"/>
  <c r="J12" i="10"/>
  <c r="K12" i="10" s="1"/>
  <c r="J20" i="10"/>
  <c r="K20" i="10" s="1"/>
  <c r="J19" i="10"/>
  <c r="K19" i="10" s="1"/>
  <c r="J21" i="8"/>
  <c r="K21" i="8" s="1"/>
  <c r="J26" i="8" s="1"/>
  <c r="J16" i="10"/>
  <c r="K16" i="10" s="1"/>
  <c r="B32" i="2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33" i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K6" i="10"/>
  <c r="N4" i="9"/>
  <c r="D6" i="9"/>
  <c r="K6" i="9"/>
  <c r="D6" i="10"/>
  <c r="P28" i="9"/>
  <c r="K30" i="7"/>
  <c r="O30" i="7"/>
  <c r="M30" i="7"/>
  <c r="K12" i="6"/>
  <c r="K21" i="4"/>
  <c r="J20" i="4"/>
  <c r="K20" i="4" s="1"/>
  <c r="J12" i="4"/>
  <c r="K12" i="4" s="1"/>
  <c r="K19" i="4"/>
  <c r="K16" i="4"/>
  <c r="J18" i="4"/>
  <c r="K18" i="4" s="1"/>
  <c r="K17" i="4"/>
  <c r="K13" i="4"/>
  <c r="B18" i="3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D6" i="8"/>
  <c r="K6" i="6"/>
  <c r="K6" i="8"/>
  <c r="J30" i="7"/>
  <c r="P26" i="7"/>
  <c r="L30" i="7"/>
  <c r="P28" i="7"/>
  <c r="P27" i="7"/>
  <c r="D6" i="6"/>
  <c r="K17" i="6"/>
  <c r="K21" i="6"/>
  <c r="M26" i="5"/>
  <c r="J27" i="5"/>
  <c r="N27" i="5"/>
  <c r="K27" i="5"/>
  <c r="O27" i="5"/>
  <c r="M27" i="5"/>
  <c r="P23" i="5"/>
  <c r="L27" i="5"/>
  <c r="P25" i="5"/>
  <c r="P24" i="5"/>
  <c r="J35" i="3"/>
  <c r="J17" i="2"/>
  <c r="K17" i="2" s="1"/>
  <c r="M52" i="1"/>
  <c r="J19" i="2"/>
  <c r="K19" i="2" s="1"/>
  <c r="J15" i="2"/>
  <c r="K15" i="2" s="1"/>
  <c r="J13" i="2"/>
  <c r="K13" i="2" s="1"/>
  <c r="J11" i="2"/>
  <c r="K11" i="2" s="1"/>
  <c r="J22" i="2"/>
  <c r="K22" i="2" s="1"/>
  <c r="L52" i="1"/>
  <c r="J12" i="2"/>
  <c r="K12" i="2" s="1"/>
  <c r="J10" i="2"/>
  <c r="K10" i="2" s="1"/>
  <c r="K51" i="1"/>
  <c r="K52" i="1"/>
  <c r="K36" i="3"/>
  <c r="J51" i="1"/>
  <c r="N51" i="1"/>
  <c r="M51" i="1"/>
  <c r="N52" i="1"/>
  <c r="J52" i="1"/>
  <c r="O49" i="1"/>
  <c r="L51" i="1"/>
  <c r="O50" i="1"/>
  <c r="O48" i="1"/>
  <c r="M36" i="3"/>
  <c r="N33" i="3"/>
  <c r="J36" i="3"/>
  <c r="N34" i="3"/>
  <c r="M35" i="3"/>
  <c r="N32" i="3"/>
  <c r="L36" i="3" l="1"/>
  <c r="J28" i="8"/>
  <c r="J30" i="9"/>
  <c r="P30" i="9"/>
  <c r="P31" i="9"/>
  <c r="J27" i="8"/>
  <c r="J30" i="8" s="1"/>
  <c r="J28" i="10"/>
  <c r="K11" i="10"/>
  <c r="J27" i="10" s="1"/>
  <c r="J30" i="10" s="1"/>
  <c r="J24" i="6"/>
  <c r="P30" i="7"/>
  <c r="P29" i="7"/>
  <c r="J23" i="6"/>
  <c r="J25" i="6"/>
  <c r="J29" i="8"/>
  <c r="P27" i="5"/>
  <c r="P26" i="5"/>
  <c r="J33" i="4"/>
  <c r="J49" i="2"/>
  <c r="J32" i="4"/>
  <c r="O52" i="1"/>
  <c r="J48" i="2"/>
  <c r="O51" i="1"/>
  <c r="J47" i="2"/>
  <c r="J34" i="4"/>
  <c r="N36" i="3"/>
  <c r="N35" i="3"/>
  <c r="J27" i="6" l="1"/>
  <c r="J26" i="10"/>
  <c r="J29" i="10" s="1"/>
  <c r="J26" i="6"/>
  <c r="J51" i="2"/>
  <c r="J35" i="4"/>
  <c r="J50" i="2"/>
  <c r="J36" i="4"/>
</calcChain>
</file>

<file path=xl/sharedStrings.xml><?xml version="1.0" encoding="utf-8"?>
<sst xmlns="http://schemas.openxmlformats.org/spreadsheetml/2006/main" count="415" uniqueCount="215">
  <si>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</si>
  <si>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</si>
  <si>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</si>
  <si>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</si>
  <si>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</si>
  <si>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</si>
  <si>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</si>
  <si>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</si>
  <si>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</si>
  <si>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</si>
  <si>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</si>
  <si>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</si>
  <si>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</si>
  <si>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</si>
  <si>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</si>
  <si>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</si>
  <si>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</si>
  <si>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</si>
  <si>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</si>
  <si>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</si>
  <si>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</si>
  <si>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</si>
  <si>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</si>
  <si>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</si>
  <si>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</si>
  <si>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>L.C. GUILLERMO MORALES CADENA</t>
  </si>
  <si>
    <t>211U0220</t>
  </si>
  <si>
    <t>211U0227</t>
  </si>
  <si>
    <t>211U0238</t>
  </si>
  <si>
    <t>211U0244</t>
  </si>
  <si>
    <t>211U0248</t>
  </si>
  <si>
    <t>211U0257</t>
  </si>
  <si>
    <t>211U0258</t>
  </si>
  <si>
    <t>211U0262</t>
  </si>
  <si>
    <t>211U0264</t>
  </si>
  <si>
    <t>211U0619</t>
  </si>
  <si>
    <t>211U0653</t>
  </si>
  <si>
    <t>211U0269</t>
  </si>
  <si>
    <t>211U0277</t>
  </si>
  <si>
    <t>211U0283</t>
  </si>
  <si>
    <t>211U0285</t>
  </si>
  <si>
    <t>211U0287</t>
  </si>
  <si>
    <t>211U0288</t>
  </si>
  <si>
    <t>BAXIN NIETO VANYELI ALEJANDRA</t>
  </si>
  <si>
    <t>CASAS PIO KAREN MONSERRATH</t>
  </si>
  <si>
    <t>COBIX MARTINEZ ALEJANDRA GUADALUPE</t>
  </si>
  <si>
    <t>GUTIERREZ ARRES ANGEL EMMANUEL</t>
  </si>
  <si>
    <t>LOPEZ AGUILERA MIXZY YANITH</t>
  </si>
  <si>
    <t>MACARIO VELASCO JOSE ALBERTO</t>
  </si>
  <si>
    <t>OSTO MACARIO NADIA DEL ROSARIO</t>
  </si>
  <si>
    <t>PAVON BLANCO MIGUEL ANGEL</t>
  </si>
  <si>
    <t>POLITO BARRAGAN ERICK</t>
  </si>
  <si>
    <t>POMPEYO TEPACH LETHZY YARELI</t>
  </si>
  <si>
    <t>PONCIANO MALAGA KARLA OLIVIA</t>
  </si>
  <si>
    <t>RAMIREZ PEREZ ADOLFO</t>
  </si>
  <si>
    <t>REYES DOMINGUEZ LUCERO DE LOS ANGELES</t>
  </si>
  <si>
    <t>TEGOMA GONZALEZ DAYRA</t>
  </si>
  <si>
    <t>VAZQUEZ CHAPOL KARLA LARISSA</t>
  </si>
  <si>
    <t>VELAZCO BAXIN MIGUEL ANGEL</t>
  </si>
  <si>
    <t>XOLO CARDENAS VIRIDIANA</t>
  </si>
  <si>
    <t>XOLO SANTOS ANGELICA</t>
  </si>
  <si>
    <t>PLAN DE NEGOCIOS</t>
  </si>
  <si>
    <t>705 B</t>
  </si>
  <si>
    <t>CONTABILIDAD FINANCIERA</t>
  </si>
  <si>
    <t>110 A</t>
  </si>
  <si>
    <t>SEP 24 - DIC 24</t>
  </si>
  <si>
    <t xml:space="preserve">241U0328 </t>
  </si>
  <si>
    <t>AGUILERA PÓLITO PERLA ITZEL</t>
  </si>
  <si>
    <t>241U0329</t>
  </si>
  <si>
    <t>241U0331</t>
  </si>
  <si>
    <t>241U0333</t>
  </si>
  <si>
    <t>241U0334</t>
  </si>
  <si>
    <t>241U0335</t>
  </si>
  <si>
    <t>241U0336</t>
  </si>
  <si>
    <t>241U0337</t>
  </si>
  <si>
    <t>241U0338</t>
  </si>
  <si>
    <t>241U0339</t>
  </si>
  <si>
    <t>241U0340</t>
  </si>
  <si>
    <t>241U0341</t>
  </si>
  <si>
    <t>241U0342</t>
  </si>
  <si>
    <t>241U0343</t>
  </si>
  <si>
    <t>241U0344</t>
  </si>
  <si>
    <t>231U0338</t>
  </si>
  <si>
    <t>231U0299</t>
  </si>
  <si>
    <t>241U0345</t>
  </si>
  <si>
    <t>241U0346</t>
  </si>
  <si>
    <t>241U0347</t>
  </si>
  <si>
    <t>241U0348</t>
  </si>
  <si>
    <t>241U0349</t>
  </si>
  <si>
    <t>241U0350</t>
  </si>
  <si>
    <t>241U0351</t>
  </si>
  <si>
    <t>241U0352</t>
  </si>
  <si>
    <t>241U0353</t>
  </si>
  <si>
    <t>241U0354</t>
  </si>
  <si>
    <t>241U0355</t>
  </si>
  <si>
    <t>241U0356</t>
  </si>
  <si>
    <t>241U0357</t>
  </si>
  <si>
    <t>231U0659</t>
  </si>
  <si>
    <t>241U0358</t>
  </si>
  <si>
    <t>241U0359</t>
  </si>
  <si>
    <t>ALONSO TOLEN ORLANDO DE JESÚS</t>
  </si>
  <si>
    <t>APARICIO TEXNA LUIS ANTONIO</t>
  </si>
  <si>
    <t>CARRILLO BONILLA ANA SOFIA</t>
  </si>
  <si>
    <t>CHONTAL CRUZ JOSÉ GABRIEL</t>
  </si>
  <si>
    <t>CHONTAL TOTO ANDRE OSMAR</t>
  </si>
  <si>
    <t>CRUZ PUCHETA LEONARDO ANTONIO</t>
  </si>
  <si>
    <t>DIAZ POLITO JOSE ANTONIO</t>
  </si>
  <si>
    <t>ESCOBAR CAIXBA VICTOR JOEL</t>
  </si>
  <si>
    <t>ESPINOZA APARICIO CINTHYA VIRIDIANA</t>
  </si>
  <si>
    <t>FERNANDEZ BUSTAMANTE ALEJANDRO DE JESUS</t>
  </si>
  <si>
    <t>FISCAL COBIX IRVING ZURIEL</t>
  </si>
  <si>
    <t>GARCIA HIPOLITO EDUARDO ALCIDES</t>
  </si>
  <si>
    <t>GARCIA TELLEZ HECTOR ALONSO</t>
  </si>
  <si>
    <t>GAVILÁN PÉREZ GÉNESIS</t>
  </si>
  <si>
    <t>LINAREZ UTRERA SEBASTIAN</t>
  </si>
  <si>
    <t>LOPEZ AVILA EVELYN DE LOS ANGELES</t>
  </si>
  <si>
    <t>MIXTEGA SOSA YURI DIANA</t>
  </si>
  <si>
    <t>NIETO GOLPE OMAR</t>
  </si>
  <si>
    <t>PALAYOT DECUIR JUAN PABLO</t>
  </si>
  <si>
    <t>PAXTIAN TOTO MIGUEL ANGEL</t>
  </si>
  <si>
    <t>PEREZ GARCIA IRMA JOSELIN</t>
  </si>
  <si>
    <t>PEREZ HERNANDEZ CARLOS ALDHEBARAM</t>
  </si>
  <si>
    <t>QUINO CINTA ANGEL EMANUEL</t>
  </si>
  <si>
    <t>RAMIREZ QUINO ISAAC DANIEL</t>
  </si>
  <si>
    <t>RAMOS CARACAS GERARDO</t>
  </si>
  <si>
    <t>REYES CARVAJAL BRIAN</t>
  </si>
  <si>
    <t>REYES MACARIO NICOLAS</t>
  </si>
  <si>
    <t>ROSADO TEMICH CHRISTIAN</t>
  </si>
  <si>
    <t>ZAZUETA ZEPEDA DAEL ALEJANDRO</t>
  </si>
  <si>
    <t>241U0573</t>
  </si>
  <si>
    <t>241U0562</t>
  </si>
  <si>
    <t>241U0581</t>
  </si>
  <si>
    <t>GONZALEZ ANTELE JESUS ANTONIO</t>
  </si>
  <si>
    <t>JUAREZ SERRANO SUSANA XIMENA</t>
  </si>
  <si>
    <t>TORRES HERNANDEZ ERICK DE JESUS</t>
  </si>
  <si>
    <t>TOTO PUCHETA ISIS DEL CARMEN</t>
  </si>
  <si>
    <t xml:space="preserve">VENTURA LUNA JOHANAN ESAU </t>
  </si>
  <si>
    <t xml:space="preserve"> XOLO MIXTEGA ALAN</t>
  </si>
  <si>
    <t>505 A</t>
  </si>
  <si>
    <t>GETIÓN ESTRATEGICA DE CAPITAL HUMANO II</t>
  </si>
  <si>
    <t>DIAGNÓSTICO Y EVALUACIÓN EMPRESARIAL</t>
  </si>
  <si>
    <t>211U0219</t>
  </si>
  <si>
    <t>211U0224</t>
  </si>
  <si>
    <t>211U0647</t>
  </si>
  <si>
    <t>211U0239</t>
  </si>
  <si>
    <t>211U0241</t>
  </si>
  <si>
    <t>211U0242</t>
  </si>
  <si>
    <t>211U0253</t>
  </si>
  <si>
    <t>211U0266</t>
  </si>
  <si>
    <t>211U0268</t>
  </si>
  <si>
    <t>211U0274</t>
  </si>
  <si>
    <t>211U0276</t>
  </si>
  <si>
    <t>CANCINO CHIGUIL KARLA VANESSA</t>
  </si>
  <si>
    <t>CHIGUIL PUCHETA ANDREA LIZETH</t>
  </si>
  <si>
    <t>CRUZ CONTRERAS DALLIANS</t>
  </si>
  <si>
    <t>GUTIERREZ HERVIS ALONDRA</t>
  </si>
  <si>
    <t>ISIDORO COYOLT BRAYAN</t>
  </si>
  <si>
    <t>IZQUIERDO CARRION RICARDO</t>
  </si>
  <si>
    <t>NORIEGA CARDENAS EVELYN NICOL</t>
  </si>
  <si>
    <t>PUCHETA VELASCO DANIEL</t>
  </si>
  <si>
    <t>RESENDIZ COBAXIN BRAD HILARIO</t>
  </si>
  <si>
    <t>SALAS BAXIN DANAHI</t>
  </si>
  <si>
    <t>SINACA RUIZ MARITZA JAQUELINE</t>
  </si>
  <si>
    <t xml:space="preserve">221U0269 </t>
  </si>
  <si>
    <t>221U0275</t>
  </si>
  <si>
    <t>221U0276</t>
  </si>
  <si>
    <t>221U0283</t>
  </si>
  <si>
    <t>221U0285</t>
  </si>
  <si>
    <t>221U0287</t>
  </si>
  <si>
    <t>221U0642</t>
  </si>
  <si>
    <t>221U0288</t>
  </si>
  <si>
    <t>221U0292</t>
  </si>
  <si>
    <t>221U0294</t>
  </si>
  <si>
    <t>221U0299</t>
  </si>
  <si>
    <t>221U0301</t>
  </si>
  <si>
    <t>221U0303</t>
  </si>
  <si>
    <t>221U0305</t>
  </si>
  <si>
    <t>221U0307</t>
  </si>
  <si>
    <t>221U0315</t>
  </si>
  <si>
    <t>211U0256</t>
  </si>
  <si>
    <t>AMBROS XOLO JOSE ANTONIO</t>
  </si>
  <si>
    <t>CAGAL TOTO SAYURI YATZIRY</t>
  </si>
  <si>
    <t>CARMONA SERVIN DANIELA JAZMIN</t>
  </si>
  <si>
    <t>CRUZ CHONTAL MIRIAN GUADALUPE</t>
  </si>
  <si>
    <t>DEMENEGHI MIRANDA REGINA</t>
  </si>
  <si>
    <t>DOMINGUEZ CRUZ GAEL</t>
  </si>
  <si>
    <t>DOMINGUEZ PEÑA VANESSA</t>
  </si>
  <si>
    <t>ESCOBAR CHIPOL JOSE ARTURO</t>
  </si>
  <si>
    <t>GONZALEZ PUCHETA ALEXANDRA</t>
  </si>
  <si>
    <t>HERNANDEZ MARTINEZ FERNANDO</t>
  </si>
  <si>
    <t>LUA GONZALEZ JORGE ALBERTO</t>
  </si>
  <si>
    <t>MALAGA CAMACHO YAZARETH DEL CARMEN</t>
  </si>
  <si>
    <t>MALAGA FISCAL DIANA GUADALUPE</t>
  </si>
  <si>
    <t>MARTINEZ MARTINEZ CESAR MAURICIO</t>
  </si>
  <si>
    <t>MELCHI COTA CINTHIA YARELI</t>
  </si>
  <si>
    <t>ORTIZ RAMIREZ DIANA LIZZETH</t>
  </si>
  <si>
    <t>OSORIO IXTEPAN MARCOS</t>
  </si>
  <si>
    <t>211U0259</t>
  </si>
  <si>
    <t>221U0323</t>
  </si>
  <si>
    <t>221U0330</t>
  </si>
  <si>
    <t>221U0339</t>
  </si>
  <si>
    <t>221U0342</t>
  </si>
  <si>
    <t>PAXTIAN VILLEGAS YAZMIN DEL CARMEN</t>
  </si>
  <si>
    <t>QUINO BUSTAMANTE VICTOR MANUEL</t>
  </si>
  <si>
    <t>SANCHEZ MIXTEGA MARTIN</t>
  </si>
  <si>
    <t>VELASCO COTA JORGE ALBERTO</t>
  </si>
  <si>
    <t>XALA GARCÍA RAYSA MONTSERRAT</t>
  </si>
  <si>
    <t xml:space="preserve"> 211U0211 </t>
  </si>
  <si>
    <t>705 C</t>
  </si>
  <si>
    <t>241U0634</t>
  </si>
  <si>
    <t>OCHOA MALAGA DAVID FRANCISCO</t>
  </si>
  <si>
    <t>HERNÁNDEZ GONZÁLEZ HÉCTOR DE JESUS</t>
  </si>
  <si>
    <t>241U0648</t>
  </si>
  <si>
    <t>POLITO MIXTEGA LIZBETH DEL CARMEN</t>
  </si>
  <si>
    <t>211U0263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</si>
</sst>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0" fillId="0" borderId="0" xfId="0" applyNumberFormat="1"/>
    <xf numFmtId="0" fontId="7" fillId="0" borderId="2" xfId="0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1" fontId="8" fillId="0" borderId="0" xfId="0" applyNumberFormat="1" applyFont="1"/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14" fontId="7" fillId="0" borderId="1" xfId="0" applyNumberFormat="1" applyFont="1" applyBorder="1" applyAlignment="1">
      <alignment horizontal="center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4" fillId="0" borderId="4" xfId="0" applyFont="1" applyBorder="1"/>
    <xf numFmtId="0" fontId="7" fillId="0" borderId="1" xfId="0" applyFont="1" applyBorder="1"/>
    <xf numFmtId="0" fontId="0" fillId="0" borderId="5" xfId="0" applyBorder="1"/>
    <xf numFmtId="0" fontId="0" fillId="0" borderId="6" xfId="0" applyBorder="1"/>
    <xf numFmtId="1" fontId="10" fillId="0" borderId="2" xfId="0" applyNumberFormat="1" applyFont="1" applyBorder="1" applyAlignment="1">
      <alignment horizontal="center"/>
    </xf>
    <xf numFmtId="0" fontId="1" fillId="0" borderId="0" xfId="0" applyFont="1"/>
    <xf numFmtId="0" fontId="10" fillId="0" borderId="2" xfId="0" applyFont="1" applyBorder="1" applyAlignment="1">
      <alignment horizontal="center"/>
    </xf>
    <xf numFmtId="0" fontId="10" fillId="0" borderId="4" xfId="0" applyFont="1" applyBorder="1"/>
    <xf numFmtId="0" fontId="11" fillId="0" borderId="0" xfId="0" applyFont="1"/>
    <xf numFmtId="1" fontId="10" fillId="2" borderId="2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1" fontId="13" fillId="0" borderId="2" xfId="0" applyNumberFormat="1" applyFont="1" applyBorder="1" applyAlignment="1">
      <alignment horizontal="center"/>
    </xf>
    <xf numFmtId="0" fontId="11" fillId="0" borderId="5" xfId="0" applyFont="1" applyBorder="1"/>
    <xf numFmtId="0" fontId="11" fillId="0" borderId="6" xfId="0" applyFont="1" applyBorder="1"/>
    <xf numFmtId="1" fontId="14" fillId="2" borderId="2" xfId="0" applyNumberFormat="1" applyFont="1" applyFill="1" applyBorder="1" applyAlignment="1">
      <alignment horizontal="center"/>
    </xf>
    <xf numFmtId="0" fontId="15" fillId="0" borderId="0" xfId="0" applyFont="1"/>
    <xf numFmtId="0" fontId="12" fillId="0" borderId="4" xfId="0" applyFont="1" applyBorder="1"/>
    <xf numFmtId="0" fontId="12" fillId="0" borderId="5" xfId="0" applyFont="1" applyBorder="1"/>
    <xf numFmtId="0" fontId="12" fillId="0" borderId="6" xfId="0" applyFont="1" applyBorder="1"/>
    <xf numFmtId="1" fontId="12" fillId="0" borderId="2" xfId="0" applyNumberFormat="1" applyFont="1" applyBorder="1" applyAlignment="1">
      <alignment horizontal="center"/>
    </xf>
    <xf numFmtId="0" fontId="16" fillId="0" borderId="0" xfId="0" applyFont="1"/>
    <xf numFmtId="0" fontId="12" fillId="0" borderId="4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1" fontId="14" fillId="0" borderId="2" xfId="0" applyNumberFormat="1" applyFont="1" applyBorder="1" applyAlignment="1">
      <alignment horizontal="center"/>
    </xf>
    <xf numFmtId="0" fontId="16" fillId="0" borderId="5" xfId="0" applyFont="1" applyBorder="1"/>
    <xf numFmtId="0" fontId="16" fillId="0" borderId="6" xfId="0" applyFont="1" applyBorder="1"/>
    <xf numFmtId="0" fontId="13" fillId="0" borderId="2" xfId="0" applyFont="1" applyBorder="1" applyAlignment="1">
      <alignment horizontal="center"/>
    </xf>
    <xf numFmtId="0" fontId="13" fillId="0" borderId="4" xfId="0" applyFont="1" applyBorder="1"/>
    <xf numFmtId="0" fontId="17" fillId="0" borderId="5" xfId="0" applyFont="1" applyBorder="1"/>
    <xf numFmtId="0" fontId="17" fillId="0" borderId="6" xfId="0" applyFont="1" applyBorder="1"/>
    <xf numFmtId="0" fontId="13" fillId="0" borderId="5" xfId="0" applyFont="1" applyBorder="1"/>
    <xf numFmtId="0" fontId="13" fillId="0" borderId="6" xfId="0" applyFont="1" applyBorder="1"/>
    <xf numFmtId="1" fontId="8" fillId="0" borderId="2" xfId="0" applyNumberFormat="1" applyFont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1" xfId="0" applyFont="1" applyBorder="1"/>
    <xf numFmtId="14" fontId="7" fillId="0" borderId="1" xfId="0" applyNumberFormat="1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57"/>
  <sheetViews>
    <sheetView topLeftCell="A4" zoomScale="81" zoomScaleNormal="53" workbookViewId="0">
      <selection activeCell="O9" sqref="O9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3.5703125" customWidth="1"/>
    <col min="4" max="7" width="11.140625" customWidth="1"/>
    <col min="8" max="8" width="4.28515625" customWidth="1"/>
    <col min="9" max="9" width="7.5703125" customWidth="1"/>
    <col min="10" max="10" width="11.85546875" customWidth="1"/>
    <col min="11" max="11" width="8.140625" bestFit="1" customWidth="1"/>
    <col min="12" max="12" width="8.140625" customWidth="1"/>
    <col min="13" max="13" width="8.42578125" customWidth="1"/>
    <col min="14" max="14" width="13.42578125" customWidth="1"/>
    <col min="15" max="15" width="7.42578125" customWidth="1"/>
    <col min="16" max="16" width="2" customWidth="1"/>
    <col min="17" max="17" width="5.5703125" customWidth="1"/>
    <col min="19" max="19" width="58.5703125" bestFit="1" customWidth="1"/>
    <col min="21" max="21" width="10.5703125" bestFit="1" customWidth="1"/>
    <col min="22" max="22" width="46.140625" bestFit="1" customWidth="1"/>
    <col min="26" max="26" width="29.28515625" bestFit="1" customWidth="1"/>
  </cols>
  <sheetData>
    <row r="2" spans="2:16" ht="15.75" x14ac:dyDescent="0.25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3"/>
      <c r="P2" s="3"/>
    </row>
    <row r="3" spans="2:16" x14ac:dyDescent="0.25">
      <c r="C3" s="82" t="s">
        <v>8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1"/>
      <c r="P3" s="1"/>
    </row>
    <row r="4" spans="2:16" ht="15.75" x14ac:dyDescent="0.25">
      <c r="C4" t="s">
        <v>0</v>
      </c>
      <c r="D4" s="83" t="s">
        <v>63</v>
      </c>
      <c r="E4" s="83"/>
      <c r="F4" s="83"/>
      <c r="G4" s="83"/>
      <c r="I4" t="s">
        <v>1</v>
      </c>
      <c r="J4" s="76" t="s">
        <v>64</v>
      </c>
      <c r="K4" s="76"/>
      <c r="M4" t="s">
        <v>2</v>
      </c>
      <c r="N4" s="28">
        <v>45590</v>
      </c>
    </row>
    <row r="5" spans="2:16" ht="6.75" customHeight="1" x14ac:dyDescent="0.25">
      <c r="D5" s="6"/>
      <c r="E5" s="6"/>
      <c r="F5" s="6"/>
      <c r="G5" s="6"/>
    </row>
    <row r="6" spans="2:16" ht="15.75" x14ac:dyDescent="0.25">
      <c r="C6" t="s">
        <v>3</v>
      </c>
      <c r="D6" s="77" t="s">
        <v>65</v>
      </c>
      <c r="E6" s="77"/>
      <c r="F6" s="77"/>
      <c r="G6" s="77"/>
      <c r="I6" s="81" t="s">
        <v>21</v>
      </c>
      <c r="J6" s="81"/>
      <c r="K6" s="77" t="s">
        <v>25</v>
      </c>
      <c r="L6" s="77"/>
      <c r="M6" s="77"/>
      <c r="N6" s="77"/>
    </row>
    <row r="7" spans="2:16" ht="11.25" customHeight="1" x14ac:dyDescent="0.25"/>
    <row r="8" spans="2:16" x14ac:dyDescent="0.25">
      <c r="B8" s="5" t="s">
        <v>4</v>
      </c>
      <c r="C8" s="5" t="s">
        <v>6</v>
      </c>
      <c r="D8" s="78" t="s">
        <v>5</v>
      </c>
      <c r="E8" s="79"/>
      <c r="F8" s="79"/>
      <c r="G8" s="79"/>
      <c r="H8" s="79"/>
      <c r="I8" s="80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11" t="s">
        <v>24</v>
      </c>
    </row>
    <row r="9" spans="2:16" ht="18.75" x14ac:dyDescent="0.3">
      <c r="B9" s="21">
        <v>1</v>
      </c>
      <c r="C9" s="21" t="s">
        <v>66</v>
      </c>
      <c r="D9" s="29" t="s">
        <v>67</v>
      </c>
      <c r="E9" s="30"/>
      <c r="F9" s="30"/>
      <c r="G9" s="30"/>
      <c r="H9" s="30"/>
      <c r="I9" s="31"/>
      <c r="J9" s="22">
        <v>90</v>
      </c>
      <c r="K9" s="22"/>
      <c r="L9" s="22"/>
      <c r="M9" s="22"/>
      <c r="N9" s="22"/>
      <c r="O9" s="23">
        <f>SUM(J9:N9)/5</f>
        <v>18</v>
      </c>
    </row>
    <row r="10" spans="2:16" s="47" customFormat="1" ht="18.75" x14ac:dyDescent="0.3">
      <c r="B10" s="49">
        <f>B9+1</f>
        <v>2</v>
      </c>
      <c r="C10" s="49" t="s">
        <v>68</v>
      </c>
      <c r="D10" s="55" t="s">
        <v>100</v>
      </c>
      <c r="E10" s="56"/>
      <c r="F10" s="56"/>
      <c r="G10" s="56"/>
      <c r="H10" s="56"/>
      <c r="I10" s="57"/>
      <c r="J10" s="58">
        <v>70</v>
      </c>
      <c r="K10" s="58"/>
      <c r="L10" s="58"/>
      <c r="M10" s="58"/>
      <c r="N10" s="58"/>
      <c r="O10" s="53">
        <f t="shared" ref="O10:O46" si="0">SUM(J10:N10)/5</f>
        <v>14</v>
      </c>
    </row>
    <row r="11" spans="2:16" s="47" customFormat="1" ht="18.75" x14ac:dyDescent="0.3">
      <c r="B11" s="49">
        <f t="shared" ref="B11:B46" si="1">B10+1</f>
        <v>3</v>
      </c>
      <c r="C11" s="49" t="s">
        <v>69</v>
      </c>
      <c r="D11" s="55" t="s">
        <v>101</v>
      </c>
      <c r="E11" s="56"/>
      <c r="F11" s="56"/>
      <c r="G11" s="56"/>
      <c r="H11" s="56"/>
      <c r="I11" s="57"/>
      <c r="J11" s="58">
        <v>70</v>
      </c>
      <c r="K11" s="58"/>
      <c r="L11" s="58"/>
      <c r="M11" s="58"/>
      <c r="N11" s="58"/>
      <c r="O11" s="53">
        <f t="shared" si="0"/>
        <v>14</v>
      </c>
    </row>
    <row r="12" spans="2:16" ht="18.75" x14ac:dyDescent="0.3">
      <c r="B12" s="21">
        <f t="shared" si="1"/>
        <v>4</v>
      </c>
      <c r="C12" s="21" t="s">
        <v>70</v>
      </c>
      <c r="D12" s="29" t="s">
        <v>102</v>
      </c>
      <c r="E12" s="30"/>
      <c r="F12" s="30"/>
      <c r="G12" s="30"/>
      <c r="H12" s="30"/>
      <c r="I12" s="31"/>
      <c r="J12" s="22">
        <v>70</v>
      </c>
      <c r="K12" s="22"/>
      <c r="L12" s="22"/>
      <c r="M12" s="22"/>
      <c r="N12" s="22"/>
      <c r="O12" s="23">
        <f t="shared" si="0"/>
        <v>14</v>
      </c>
    </row>
    <row r="13" spans="2:16" s="44" customFormat="1" ht="18.75" x14ac:dyDescent="0.3">
      <c r="B13" s="49">
        <f t="shared" si="1"/>
        <v>5</v>
      </c>
      <c r="C13" s="49" t="s">
        <v>71</v>
      </c>
      <c r="D13" s="55" t="s">
        <v>103</v>
      </c>
      <c r="E13" s="56"/>
      <c r="F13" s="56"/>
      <c r="G13" s="56"/>
      <c r="H13" s="56"/>
      <c r="I13" s="57"/>
      <c r="J13" s="58">
        <v>0</v>
      </c>
      <c r="K13" s="58"/>
      <c r="L13" s="58"/>
      <c r="M13" s="58"/>
      <c r="N13" s="58"/>
      <c r="O13" s="53">
        <f t="shared" si="0"/>
        <v>0</v>
      </c>
    </row>
    <row r="14" spans="2:16" ht="18.75" x14ac:dyDescent="0.3">
      <c r="B14" s="21">
        <f t="shared" si="1"/>
        <v>6</v>
      </c>
      <c r="C14" s="21" t="s">
        <v>72</v>
      </c>
      <c r="D14" s="29" t="s">
        <v>104</v>
      </c>
      <c r="E14" s="30"/>
      <c r="F14" s="30"/>
      <c r="G14" s="30"/>
      <c r="H14" s="30"/>
      <c r="I14" s="31"/>
      <c r="J14" s="22">
        <v>82</v>
      </c>
      <c r="K14" s="22"/>
      <c r="L14" s="22"/>
      <c r="M14" s="22"/>
      <c r="N14" s="22"/>
      <c r="O14" s="23">
        <f t="shared" si="0"/>
        <v>16.399999999999999</v>
      </c>
    </row>
    <row r="15" spans="2:16" s="47" customFormat="1" ht="18.75" x14ac:dyDescent="0.3">
      <c r="B15" s="49">
        <f t="shared" si="1"/>
        <v>7</v>
      </c>
      <c r="C15" s="49" t="s">
        <v>73</v>
      </c>
      <c r="D15" s="55" t="s">
        <v>105</v>
      </c>
      <c r="E15" s="56"/>
      <c r="F15" s="56"/>
      <c r="G15" s="56"/>
      <c r="H15" s="56"/>
      <c r="I15" s="57"/>
      <c r="J15" s="58">
        <v>70</v>
      </c>
      <c r="K15" s="58"/>
      <c r="L15" s="58"/>
      <c r="M15" s="58"/>
      <c r="N15" s="58"/>
      <c r="O15" s="53">
        <f t="shared" si="0"/>
        <v>14</v>
      </c>
    </row>
    <row r="16" spans="2:16" ht="18.75" x14ac:dyDescent="0.3">
      <c r="B16" s="21">
        <f t="shared" si="1"/>
        <v>8</v>
      </c>
      <c r="C16" s="21" t="s">
        <v>74</v>
      </c>
      <c r="D16" s="29" t="s">
        <v>106</v>
      </c>
      <c r="E16" s="30"/>
      <c r="F16" s="30"/>
      <c r="G16" s="30"/>
      <c r="H16" s="30"/>
      <c r="I16" s="31"/>
      <c r="J16" s="22">
        <v>76</v>
      </c>
      <c r="K16" s="22"/>
      <c r="L16" s="22"/>
      <c r="M16" s="22"/>
      <c r="N16" s="22"/>
      <c r="O16" s="23">
        <f t="shared" si="0"/>
        <v>15.2</v>
      </c>
    </row>
    <row r="17" spans="2:15" ht="18.75" x14ac:dyDescent="0.3">
      <c r="B17" s="21">
        <f t="shared" si="1"/>
        <v>9</v>
      </c>
      <c r="C17" s="21" t="s">
        <v>75</v>
      </c>
      <c r="D17" s="29" t="s">
        <v>107</v>
      </c>
      <c r="E17" s="30"/>
      <c r="F17" s="30"/>
      <c r="G17" s="30"/>
      <c r="H17" s="30"/>
      <c r="I17" s="31"/>
      <c r="J17" s="22">
        <v>89</v>
      </c>
      <c r="K17" s="22"/>
      <c r="L17" s="22"/>
      <c r="M17" s="22"/>
      <c r="N17" s="22"/>
      <c r="O17" s="23">
        <f t="shared" si="0"/>
        <v>17.8</v>
      </c>
    </row>
    <row r="18" spans="2:15" ht="18.75" x14ac:dyDescent="0.3">
      <c r="B18" s="21">
        <f t="shared" si="1"/>
        <v>10</v>
      </c>
      <c r="C18" s="21" t="s">
        <v>76</v>
      </c>
      <c r="D18" s="29" t="s">
        <v>108</v>
      </c>
      <c r="E18" s="30"/>
      <c r="F18" s="30"/>
      <c r="G18" s="30"/>
      <c r="H18" s="30"/>
      <c r="I18" s="31"/>
      <c r="J18" s="22">
        <v>82</v>
      </c>
      <c r="K18" s="22"/>
      <c r="L18" s="22"/>
      <c r="M18" s="22"/>
      <c r="N18" s="22"/>
      <c r="O18" s="23">
        <f t="shared" si="0"/>
        <v>16.399999999999999</v>
      </c>
    </row>
    <row r="19" spans="2:15" ht="18.75" x14ac:dyDescent="0.3">
      <c r="B19" s="21">
        <f t="shared" si="1"/>
        <v>11</v>
      </c>
      <c r="C19" s="21" t="s">
        <v>77</v>
      </c>
      <c r="D19" s="29" t="s">
        <v>109</v>
      </c>
      <c r="E19" s="30"/>
      <c r="F19" s="30"/>
      <c r="G19" s="30"/>
      <c r="H19" s="30"/>
      <c r="I19" s="31"/>
      <c r="J19" s="22">
        <v>72</v>
      </c>
      <c r="K19" s="22"/>
      <c r="L19" s="22"/>
      <c r="M19" s="22"/>
      <c r="N19" s="22"/>
      <c r="O19" s="23">
        <f t="shared" si="0"/>
        <v>14.4</v>
      </c>
    </row>
    <row r="20" spans="2:15" ht="18.75" x14ac:dyDescent="0.3">
      <c r="B20" s="21">
        <f t="shared" si="1"/>
        <v>12</v>
      </c>
      <c r="C20" s="21" t="s">
        <v>78</v>
      </c>
      <c r="D20" s="29" t="s">
        <v>110</v>
      </c>
      <c r="E20" s="30"/>
      <c r="F20" s="30"/>
      <c r="G20" s="30"/>
      <c r="H20" s="30"/>
      <c r="I20" s="31"/>
      <c r="J20" s="22">
        <v>82</v>
      </c>
      <c r="K20" s="22"/>
      <c r="L20" s="22"/>
      <c r="M20" s="22"/>
      <c r="N20" s="22"/>
      <c r="O20" s="23">
        <f t="shared" si="0"/>
        <v>16.399999999999999</v>
      </c>
    </row>
    <row r="21" spans="2:15" ht="18.75" x14ac:dyDescent="0.3">
      <c r="B21" s="21">
        <f t="shared" si="1"/>
        <v>13</v>
      </c>
      <c r="C21" s="21" t="s">
        <v>79</v>
      </c>
      <c r="D21" s="29" t="s">
        <v>111</v>
      </c>
      <c r="E21" s="30"/>
      <c r="F21" s="30"/>
      <c r="G21" s="30"/>
      <c r="H21" s="30"/>
      <c r="I21" s="31"/>
      <c r="J21" s="22">
        <v>90</v>
      </c>
      <c r="K21" s="22"/>
      <c r="L21" s="22"/>
      <c r="M21" s="22"/>
      <c r="N21" s="22"/>
      <c r="O21" s="23">
        <f t="shared" si="0"/>
        <v>18</v>
      </c>
    </row>
    <row r="22" spans="2:15" ht="18.75" x14ac:dyDescent="0.3">
      <c r="B22" s="21">
        <f t="shared" si="1"/>
        <v>14</v>
      </c>
      <c r="C22" s="21" t="s">
        <v>80</v>
      </c>
      <c r="D22" s="29" t="s">
        <v>112</v>
      </c>
      <c r="E22" s="30"/>
      <c r="F22" s="30"/>
      <c r="G22" s="30"/>
      <c r="H22" s="30"/>
      <c r="I22" s="31"/>
      <c r="J22" s="22">
        <v>85</v>
      </c>
      <c r="K22" s="22"/>
      <c r="L22" s="22"/>
      <c r="M22" s="22"/>
      <c r="N22" s="22"/>
      <c r="O22" s="23">
        <f t="shared" si="0"/>
        <v>17</v>
      </c>
    </row>
    <row r="23" spans="2:15" ht="18.75" x14ac:dyDescent="0.3">
      <c r="B23" s="21">
        <f t="shared" si="1"/>
        <v>15</v>
      </c>
      <c r="C23" s="21" t="s">
        <v>81</v>
      </c>
      <c r="D23" s="29" t="s">
        <v>113</v>
      </c>
      <c r="E23" s="30"/>
      <c r="F23" s="30"/>
      <c r="G23" s="30"/>
      <c r="H23" s="30"/>
      <c r="I23" s="31"/>
      <c r="J23" s="22">
        <v>86</v>
      </c>
      <c r="K23" s="22"/>
      <c r="L23" s="22"/>
      <c r="M23" s="22"/>
      <c r="N23" s="22"/>
      <c r="O23" s="23">
        <f t="shared" si="0"/>
        <v>17.2</v>
      </c>
    </row>
    <row r="24" spans="2:15" s="47" customFormat="1" ht="18.75" x14ac:dyDescent="0.3">
      <c r="B24" s="49">
        <f t="shared" si="1"/>
        <v>16</v>
      </c>
      <c r="C24" s="49" t="s">
        <v>82</v>
      </c>
      <c r="D24" s="55" t="s">
        <v>132</v>
      </c>
      <c r="E24" s="56"/>
      <c r="F24" s="56"/>
      <c r="G24" s="56"/>
      <c r="H24" s="56"/>
      <c r="I24" s="57"/>
      <c r="J24" s="58">
        <v>0</v>
      </c>
      <c r="K24" s="58"/>
      <c r="L24" s="58"/>
      <c r="M24" s="58"/>
      <c r="N24" s="58"/>
      <c r="O24" s="53">
        <f t="shared" si="0"/>
        <v>0</v>
      </c>
    </row>
    <row r="25" spans="2:15" s="47" customFormat="1" ht="18.75" x14ac:dyDescent="0.3">
      <c r="B25" s="49">
        <f t="shared" si="1"/>
        <v>17</v>
      </c>
      <c r="C25" s="49" t="s">
        <v>212</v>
      </c>
      <c r="D25" s="55" t="s">
        <v>211</v>
      </c>
      <c r="E25" s="56"/>
      <c r="F25" s="56"/>
      <c r="G25" s="56"/>
      <c r="H25" s="56"/>
      <c r="I25" s="57"/>
      <c r="J25" s="58">
        <v>0</v>
      </c>
      <c r="K25" s="58"/>
      <c r="L25" s="58"/>
      <c r="M25" s="58"/>
      <c r="N25" s="58"/>
      <c r="O25" s="53">
        <f t="shared" si="0"/>
        <v>0</v>
      </c>
    </row>
    <row r="26" spans="2:15" ht="18.75" x14ac:dyDescent="0.3">
      <c r="B26" s="49">
        <f t="shared" si="1"/>
        <v>18</v>
      </c>
      <c r="C26" s="21" t="s">
        <v>129</v>
      </c>
      <c r="D26" s="29" t="s">
        <v>133</v>
      </c>
      <c r="E26" s="30"/>
      <c r="F26" s="30"/>
      <c r="G26" s="30"/>
      <c r="H26" s="30"/>
      <c r="I26" s="31"/>
      <c r="J26" s="22">
        <v>88</v>
      </c>
      <c r="K26" s="22"/>
      <c r="L26" s="22"/>
      <c r="M26" s="22"/>
      <c r="N26" s="22"/>
      <c r="O26" s="23">
        <f t="shared" si="0"/>
        <v>17.600000000000001</v>
      </c>
    </row>
    <row r="27" spans="2:15" ht="18.75" x14ac:dyDescent="0.3">
      <c r="B27" s="21">
        <f t="shared" si="1"/>
        <v>19</v>
      </c>
      <c r="C27" s="21" t="s">
        <v>83</v>
      </c>
      <c r="D27" s="29" t="s">
        <v>114</v>
      </c>
      <c r="E27" s="30"/>
      <c r="F27" s="30"/>
      <c r="G27" s="30"/>
      <c r="H27" s="30"/>
      <c r="I27" s="31"/>
      <c r="J27" s="22">
        <v>88</v>
      </c>
      <c r="K27" s="22"/>
      <c r="L27" s="22"/>
      <c r="M27" s="22"/>
      <c r="N27" s="22"/>
      <c r="O27" s="23">
        <f t="shared" si="0"/>
        <v>17.600000000000001</v>
      </c>
    </row>
    <row r="28" spans="2:15" ht="18.75" x14ac:dyDescent="0.3">
      <c r="B28" s="21">
        <f t="shared" si="1"/>
        <v>20</v>
      </c>
      <c r="C28" s="21" t="s">
        <v>84</v>
      </c>
      <c r="D28" s="29" t="s">
        <v>115</v>
      </c>
      <c r="E28" s="30"/>
      <c r="F28" s="30"/>
      <c r="G28" s="30"/>
      <c r="H28" s="30"/>
      <c r="I28" s="31"/>
      <c r="J28" s="22">
        <v>100</v>
      </c>
      <c r="K28" s="22"/>
      <c r="L28" s="22"/>
      <c r="M28" s="22"/>
      <c r="N28" s="22"/>
      <c r="O28" s="23">
        <f t="shared" si="0"/>
        <v>20</v>
      </c>
    </row>
    <row r="29" spans="2:15" ht="18.75" x14ac:dyDescent="0.3">
      <c r="B29" s="21">
        <f t="shared" si="1"/>
        <v>21</v>
      </c>
      <c r="C29" s="21" t="s">
        <v>85</v>
      </c>
      <c r="D29" s="29" t="s">
        <v>116</v>
      </c>
      <c r="E29" s="30"/>
      <c r="F29" s="30"/>
      <c r="G29" s="30"/>
      <c r="H29" s="30"/>
      <c r="I29" s="31"/>
      <c r="J29" s="22">
        <v>76</v>
      </c>
      <c r="K29" s="22"/>
      <c r="L29" s="22"/>
      <c r="M29" s="22"/>
      <c r="N29" s="22"/>
      <c r="O29" s="23">
        <f t="shared" si="0"/>
        <v>15.2</v>
      </c>
    </row>
    <row r="30" spans="2:15" ht="18.75" x14ac:dyDescent="0.3">
      <c r="B30" s="21">
        <f t="shared" si="1"/>
        <v>22</v>
      </c>
      <c r="C30" s="21" t="s">
        <v>86</v>
      </c>
      <c r="D30" s="29" t="s">
        <v>117</v>
      </c>
      <c r="E30" s="30"/>
      <c r="F30" s="30"/>
      <c r="G30" s="30"/>
      <c r="H30" s="30"/>
      <c r="I30" s="31"/>
      <c r="J30" s="22">
        <v>88</v>
      </c>
      <c r="K30" s="22"/>
      <c r="L30" s="22"/>
      <c r="M30" s="22"/>
      <c r="N30" s="22"/>
      <c r="O30" s="23">
        <f t="shared" si="0"/>
        <v>17.600000000000001</v>
      </c>
    </row>
    <row r="31" spans="2:15" ht="18.75" x14ac:dyDescent="0.3">
      <c r="B31" s="21">
        <f t="shared" si="1"/>
        <v>23</v>
      </c>
      <c r="C31" s="21" t="s">
        <v>209</v>
      </c>
      <c r="D31" s="29" t="s">
        <v>210</v>
      </c>
      <c r="E31" s="30"/>
      <c r="F31" s="30"/>
      <c r="G31" s="30"/>
      <c r="H31" s="30"/>
      <c r="I31" s="31"/>
      <c r="J31" s="22">
        <v>90</v>
      </c>
      <c r="K31" s="22"/>
      <c r="L31" s="22"/>
      <c r="M31" s="22"/>
      <c r="N31" s="22"/>
      <c r="O31" s="23">
        <f t="shared" si="0"/>
        <v>18</v>
      </c>
    </row>
    <row r="32" spans="2:15" ht="18.75" x14ac:dyDescent="0.3">
      <c r="B32" s="21">
        <f t="shared" si="1"/>
        <v>24</v>
      </c>
      <c r="C32" s="21" t="s">
        <v>87</v>
      </c>
      <c r="D32" s="29" t="s">
        <v>118</v>
      </c>
      <c r="E32" s="30"/>
      <c r="F32" s="30"/>
      <c r="G32" s="30"/>
      <c r="H32" s="30"/>
      <c r="I32" s="31"/>
      <c r="J32" s="22">
        <v>78</v>
      </c>
      <c r="K32" s="22"/>
      <c r="L32" s="22"/>
      <c r="M32" s="22"/>
      <c r="N32" s="22"/>
      <c r="O32" s="23">
        <f t="shared" si="0"/>
        <v>15.6</v>
      </c>
    </row>
    <row r="33" spans="2:15" s="47" customFormat="1" ht="18.75" x14ac:dyDescent="0.3">
      <c r="B33" s="49">
        <f t="shared" si="1"/>
        <v>25</v>
      </c>
      <c r="C33" s="49" t="s">
        <v>88</v>
      </c>
      <c r="D33" s="55" t="s">
        <v>119</v>
      </c>
      <c r="E33" s="56"/>
      <c r="F33" s="56"/>
      <c r="G33" s="56"/>
      <c r="H33" s="56"/>
      <c r="I33" s="57"/>
      <c r="J33" s="58">
        <v>84</v>
      </c>
      <c r="K33" s="50"/>
      <c r="L33" s="50"/>
      <c r="M33" s="50"/>
      <c r="N33" s="50"/>
      <c r="O33" s="53">
        <f t="shared" si="0"/>
        <v>16.8</v>
      </c>
    </row>
    <row r="34" spans="2:15" s="47" customFormat="1" ht="18.75" x14ac:dyDescent="0.3">
      <c r="B34" s="49">
        <f t="shared" si="1"/>
        <v>26</v>
      </c>
      <c r="C34" s="49" t="s">
        <v>89</v>
      </c>
      <c r="D34" s="55" t="s">
        <v>120</v>
      </c>
      <c r="E34" s="56"/>
      <c r="F34" s="56"/>
      <c r="G34" s="56"/>
      <c r="H34" s="56"/>
      <c r="I34" s="57"/>
      <c r="J34" s="58">
        <v>70</v>
      </c>
      <c r="K34" s="50"/>
      <c r="L34" s="50"/>
      <c r="M34" s="50"/>
      <c r="N34" s="50"/>
      <c r="O34" s="53">
        <f t="shared" si="0"/>
        <v>14</v>
      </c>
    </row>
    <row r="35" spans="2:15" s="47" customFormat="1" ht="18.75" x14ac:dyDescent="0.3">
      <c r="B35" s="49">
        <f t="shared" si="1"/>
        <v>27</v>
      </c>
      <c r="C35" s="49" t="s">
        <v>90</v>
      </c>
      <c r="D35" s="55" t="s">
        <v>121</v>
      </c>
      <c r="E35" s="56"/>
      <c r="F35" s="56"/>
      <c r="G35" s="56"/>
      <c r="H35" s="56"/>
      <c r="I35" s="57"/>
      <c r="J35" s="58">
        <v>0</v>
      </c>
      <c r="K35" s="58"/>
      <c r="L35" s="58"/>
      <c r="M35" s="58"/>
      <c r="N35" s="58"/>
      <c r="O35" s="53">
        <f t="shared" si="0"/>
        <v>0</v>
      </c>
    </row>
    <row r="36" spans="2:15" ht="18.75" x14ac:dyDescent="0.3">
      <c r="B36" s="21">
        <f t="shared" si="1"/>
        <v>28</v>
      </c>
      <c r="C36" s="21" t="s">
        <v>91</v>
      </c>
      <c r="D36" s="29" t="s">
        <v>122</v>
      </c>
      <c r="E36" s="30"/>
      <c r="F36" s="30"/>
      <c r="G36" s="30"/>
      <c r="H36" s="30"/>
      <c r="I36" s="31"/>
      <c r="J36" s="22">
        <v>96</v>
      </c>
      <c r="K36" s="22"/>
      <c r="L36" s="22"/>
      <c r="M36" s="22"/>
      <c r="N36" s="22"/>
      <c r="O36" s="23">
        <f t="shared" si="0"/>
        <v>19.2</v>
      </c>
    </row>
    <row r="37" spans="2:15" ht="18.75" x14ac:dyDescent="0.3">
      <c r="B37" s="21">
        <f t="shared" si="1"/>
        <v>29</v>
      </c>
      <c r="C37" s="21" t="s">
        <v>92</v>
      </c>
      <c r="D37" s="29" t="s">
        <v>123</v>
      </c>
      <c r="E37" s="30"/>
      <c r="F37" s="30"/>
      <c r="G37" s="30"/>
      <c r="H37" s="30"/>
      <c r="I37" s="31"/>
      <c r="J37" s="22">
        <v>82</v>
      </c>
      <c r="K37" s="22"/>
      <c r="L37" s="22"/>
      <c r="M37" s="22"/>
      <c r="N37" s="22"/>
      <c r="O37" s="23">
        <f t="shared" si="0"/>
        <v>16.399999999999999</v>
      </c>
    </row>
    <row r="38" spans="2:15" ht="18.75" x14ac:dyDescent="0.3">
      <c r="B38" s="21">
        <f t="shared" si="1"/>
        <v>30</v>
      </c>
      <c r="C38" s="21" t="s">
        <v>93</v>
      </c>
      <c r="D38" s="29" t="s">
        <v>124</v>
      </c>
      <c r="E38" s="30"/>
      <c r="F38" s="30"/>
      <c r="G38" s="30"/>
      <c r="H38" s="30"/>
      <c r="I38" s="31"/>
      <c r="J38" s="22">
        <v>96</v>
      </c>
      <c r="K38" s="22"/>
      <c r="L38" s="22"/>
      <c r="M38" s="22"/>
      <c r="N38" s="22"/>
      <c r="O38" s="23">
        <f t="shared" si="0"/>
        <v>19.2</v>
      </c>
    </row>
    <row r="39" spans="2:15" ht="18.75" x14ac:dyDescent="0.3">
      <c r="B39" s="21">
        <f t="shared" si="1"/>
        <v>31</v>
      </c>
      <c r="C39" s="21" t="s">
        <v>94</v>
      </c>
      <c r="D39" s="29" t="s">
        <v>125</v>
      </c>
      <c r="E39" s="30"/>
      <c r="F39" s="30"/>
      <c r="G39" s="30"/>
      <c r="H39" s="30"/>
      <c r="I39" s="31"/>
      <c r="J39" s="22">
        <v>84</v>
      </c>
      <c r="K39" s="22"/>
      <c r="L39" s="22"/>
      <c r="M39" s="22"/>
      <c r="N39" s="22"/>
      <c r="O39" s="23">
        <f t="shared" si="0"/>
        <v>16.8</v>
      </c>
    </row>
    <row r="40" spans="2:15" ht="18.75" x14ac:dyDescent="0.3">
      <c r="B40" s="21">
        <f t="shared" si="1"/>
        <v>32</v>
      </c>
      <c r="C40" s="21" t="s">
        <v>95</v>
      </c>
      <c r="D40" s="29" t="s">
        <v>126</v>
      </c>
      <c r="E40" s="30"/>
      <c r="F40" s="30"/>
      <c r="G40" s="30"/>
      <c r="H40" s="30"/>
      <c r="I40" s="31"/>
      <c r="J40" s="22">
        <v>86</v>
      </c>
      <c r="K40" s="22"/>
      <c r="L40" s="22"/>
      <c r="M40" s="22"/>
      <c r="N40" s="22"/>
      <c r="O40" s="23">
        <f t="shared" si="0"/>
        <v>17.2</v>
      </c>
    </row>
    <row r="41" spans="2:15" ht="18.75" x14ac:dyDescent="0.3">
      <c r="B41" s="21">
        <f t="shared" si="1"/>
        <v>33</v>
      </c>
      <c r="C41" s="21" t="s">
        <v>96</v>
      </c>
      <c r="D41" s="29" t="s">
        <v>127</v>
      </c>
      <c r="E41" s="30"/>
      <c r="F41" s="30"/>
      <c r="G41" s="30"/>
      <c r="H41" s="30"/>
      <c r="I41" s="31"/>
      <c r="J41" s="22">
        <v>82</v>
      </c>
      <c r="K41" s="22"/>
      <c r="L41" s="22"/>
      <c r="M41" s="22"/>
      <c r="N41" s="22"/>
      <c r="O41" s="23">
        <f t="shared" si="0"/>
        <v>16.399999999999999</v>
      </c>
    </row>
    <row r="42" spans="2:15" s="54" customFormat="1" ht="18.75" x14ac:dyDescent="0.3">
      <c r="B42" s="49">
        <f t="shared" si="1"/>
        <v>34</v>
      </c>
      <c r="C42" s="49" t="s">
        <v>130</v>
      </c>
      <c r="D42" s="55" t="s">
        <v>134</v>
      </c>
      <c r="E42" s="56"/>
      <c r="F42" s="56"/>
      <c r="G42" s="56"/>
      <c r="H42" s="56"/>
      <c r="I42" s="57"/>
      <c r="J42" s="58">
        <v>70</v>
      </c>
      <c r="K42" s="58"/>
      <c r="L42" s="58"/>
      <c r="M42" s="58"/>
      <c r="N42" s="58"/>
      <c r="O42" s="53">
        <f t="shared" si="0"/>
        <v>14</v>
      </c>
    </row>
    <row r="43" spans="2:15" s="59" customFormat="1" ht="18.75" x14ac:dyDescent="0.3">
      <c r="B43" s="49">
        <f t="shared" si="1"/>
        <v>35</v>
      </c>
      <c r="C43" s="49" t="s">
        <v>131</v>
      </c>
      <c r="D43" s="55" t="s">
        <v>135</v>
      </c>
      <c r="E43" s="56"/>
      <c r="F43" s="56"/>
      <c r="G43" s="56"/>
      <c r="H43" s="56"/>
      <c r="I43" s="57"/>
      <c r="J43" s="58">
        <v>76</v>
      </c>
      <c r="K43" s="58"/>
      <c r="L43" s="58"/>
      <c r="M43" s="58"/>
      <c r="N43" s="58"/>
      <c r="O43" s="53">
        <f t="shared" si="0"/>
        <v>15.2</v>
      </c>
    </row>
    <row r="44" spans="2:15" s="54" customFormat="1" ht="18.75" x14ac:dyDescent="0.3">
      <c r="B44" s="49">
        <f t="shared" si="1"/>
        <v>36</v>
      </c>
      <c r="C44" s="49" t="s">
        <v>97</v>
      </c>
      <c r="D44" s="60" t="s">
        <v>136</v>
      </c>
      <c r="E44" s="61"/>
      <c r="F44" s="61"/>
      <c r="G44" s="61"/>
      <c r="H44" s="61"/>
      <c r="I44" s="62"/>
      <c r="J44" s="58">
        <v>70</v>
      </c>
      <c r="K44" s="58"/>
      <c r="L44" s="58"/>
      <c r="M44" s="58"/>
      <c r="N44" s="58"/>
      <c r="O44" s="53">
        <f t="shared" si="0"/>
        <v>14</v>
      </c>
    </row>
    <row r="45" spans="2:15" s="54" customFormat="1" ht="18.75" x14ac:dyDescent="0.3">
      <c r="B45" s="49">
        <f t="shared" si="1"/>
        <v>37</v>
      </c>
      <c r="C45" s="49" t="s">
        <v>98</v>
      </c>
      <c r="D45" s="60" t="s">
        <v>137</v>
      </c>
      <c r="E45" s="61"/>
      <c r="F45" s="61"/>
      <c r="G45" s="61"/>
      <c r="H45" s="61"/>
      <c r="I45" s="62"/>
      <c r="J45" s="58">
        <v>70</v>
      </c>
      <c r="K45" s="58"/>
      <c r="L45" s="58"/>
      <c r="M45" s="58"/>
      <c r="N45" s="58"/>
      <c r="O45" s="53">
        <f t="shared" si="0"/>
        <v>14</v>
      </c>
    </row>
    <row r="46" spans="2:15" ht="18.75" x14ac:dyDescent="0.3">
      <c r="B46" s="21">
        <f t="shared" si="1"/>
        <v>38</v>
      </c>
      <c r="C46" s="21" t="s">
        <v>99</v>
      </c>
      <c r="D46" s="25" t="s">
        <v>128</v>
      </c>
      <c r="E46" s="26"/>
      <c r="F46" s="26"/>
      <c r="G46" s="26"/>
      <c r="H46" s="26"/>
      <c r="I46" s="27"/>
      <c r="J46" s="22">
        <v>90</v>
      </c>
      <c r="K46" s="22"/>
      <c r="L46" s="22"/>
      <c r="M46" s="22"/>
      <c r="N46" s="22"/>
      <c r="O46" s="23">
        <f t="shared" si="0"/>
        <v>18</v>
      </c>
    </row>
    <row r="47" spans="2:15" x14ac:dyDescent="0.25">
      <c r="C47" s="81"/>
      <c r="D47" s="81"/>
      <c r="E47" s="1"/>
    </row>
    <row r="48" spans="2:15" x14ac:dyDescent="0.25">
      <c r="C48" s="81"/>
      <c r="D48" s="81"/>
      <c r="E48" s="1"/>
      <c r="H48" s="86" t="s">
        <v>18</v>
      </c>
      <c r="I48" s="86"/>
      <c r="J48" s="5">
        <f t="shared" ref="J48:O48" si="2">COUNTIF(J9:J46,"&gt;=70")</f>
        <v>34</v>
      </c>
      <c r="K48" s="5">
        <f t="shared" si="2"/>
        <v>0</v>
      </c>
      <c r="L48" s="5">
        <f t="shared" si="2"/>
        <v>0</v>
      </c>
      <c r="M48" s="5">
        <f t="shared" si="2"/>
        <v>0</v>
      </c>
      <c r="N48" s="5">
        <f t="shared" si="2"/>
        <v>0</v>
      </c>
      <c r="O48" s="15">
        <f t="shared" si="2"/>
        <v>0</v>
      </c>
    </row>
    <row r="49" spans="3:15" x14ac:dyDescent="0.25">
      <c r="C49" s="81"/>
      <c r="D49" s="81"/>
      <c r="E49" s="9"/>
      <c r="H49" s="86" t="s">
        <v>19</v>
      </c>
      <c r="I49" s="86"/>
      <c r="J49" s="5">
        <f t="shared" ref="J49:O49" si="3">COUNTIF(J9:J47,"&lt;70")</f>
        <v>4</v>
      </c>
      <c r="K49" s="5">
        <f t="shared" si="3"/>
        <v>0</v>
      </c>
      <c r="L49" s="5">
        <f t="shared" si="3"/>
        <v>0</v>
      </c>
      <c r="M49" s="5">
        <f t="shared" si="3"/>
        <v>0</v>
      </c>
      <c r="N49" s="5">
        <f t="shared" si="3"/>
        <v>0</v>
      </c>
      <c r="O49" s="15">
        <f t="shared" si="3"/>
        <v>38</v>
      </c>
    </row>
    <row r="50" spans="3:15" x14ac:dyDescent="0.25">
      <c r="C50" s="81"/>
      <c r="D50" s="81"/>
      <c r="E50" s="81"/>
      <c r="H50" s="86" t="s">
        <v>20</v>
      </c>
      <c r="I50" s="86"/>
      <c r="J50" s="5">
        <f t="shared" ref="J50:O50" si="4">COUNT(J9:J46)</f>
        <v>38</v>
      </c>
      <c r="K50" s="5">
        <f t="shared" si="4"/>
        <v>0</v>
      </c>
      <c r="L50" s="5">
        <f t="shared" si="4"/>
        <v>0</v>
      </c>
      <c r="M50" s="5">
        <f t="shared" si="4"/>
        <v>0</v>
      </c>
      <c r="N50" s="5">
        <f t="shared" si="4"/>
        <v>0</v>
      </c>
      <c r="O50" s="15">
        <f t="shared" si="4"/>
        <v>38</v>
      </c>
    </row>
    <row r="51" spans="3:15" x14ac:dyDescent="0.25">
      <c r="C51" s="81"/>
      <c r="D51" s="81"/>
      <c r="E51" s="1"/>
      <c r="H51" s="87" t="s">
        <v>15</v>
      </c>
      <c r="I51" s="87"/>
      <c r="J51" s="10">
        <f>J48/J50</f>
        <v>0.89473684210526316</v>
      </c>
      <c r="K51" s="12" t="e">
        <f t="shared" ref="K51:O51" si="5">K48/K50</f>
        <v>#DIV/0!</v>
      </c>
      <c r="L51" s="12" t="e">
        <f t="shared" si="5"/>
        <v>#DIV/0!</v>
      </c>
      <c r="M51" s="12" t="e">
        <f t="shared" si="5"/>
        <v>#DIV/0!</v>
      </c>
      <c r="N51" s="12" t="e">
        <f t="shared" si="5"/>
        <v>#DIV/0!</v>
      </c>
      <c r="O51" s="14">
        <f t="shared" si="5"/>
        <v>0</v>
      </c>
    </row>
    <row r="52" spans="3:15" x14ac:dyDescent="0.25">
      <c r="C52" s="81"/>
      <c r="D52" s="81"/>
      <c r="E52" s="1"/>
      <c r="H52" s="87" t="s">
        <v>16</v>
      </c>
      <c r="I52" s="87"/>
      <c r="J52" s="10">
        <f>J49/J50</f>
        <v>0.10526315789473684</v>
      </c>
      <c r="K52" s="10" t="e">
        <f t="shared" ref="K52:N52" si="6">K49/K50</f>
        <v>#DIV/0!</v>
      </c>
      <c r="L52" s="12" t="e">
        <f t="shared" si="6"/>
        <v>#DIV/0!</v>
      </c>
      <c r="M52" s="12" t="e">
        <f t="shared" si="6"/>
        <v>#DIV/0!</v>
      </c>
      <c r="N52" s="12" t="e">
        <f t="shared" si="6"/>
        <v>#DIV/0!</v>
      </c>
      <c r="O52" s="14">
        <f t="shared" ref="O52" si="7">O49/O50</f>
        <v>1</v>
      </c>
    </row>
    <row r="53" spans="3:15" x14ac:dyDescent="0.25">
      <c r="C53" s="81"/>
      <c r="D53" s="81"/>
      <c r="E53" s="9"/>
    </row>
    <row r="54" spans="3:15" x14ac:dyDescent="0.25">
      <c r="C54" s="1"/>
      <c r="D54" s="1"/>
      <c r="E54" s="9"/>
    </row>
    <row r="56" spans="3:15" x14ac:dyDescent="0.25">
      <c r="J56" s="85"/>
      <c r="K56" s="85"/>
      <c r="L56" s="85"/>
      <c r="M56" s="85"/>
      <c r="N56" s="85"/>
    </row>
    <row r="57" spans="3:15" x14ac:dyDescent="0.25">
      <c r="J57" s="84" t="s">
        <v>17</v>
      </c>
      <c r="K57" s="84"/>
      <c r="L57" s="84"/>
      <c r="M57" s="84"/>
      <c r="N57" s="84"/>
    </row>
  </sheetData>
  <mergeCells count="22">
    <mergeCell ref="J57:N57"/>
    <mergeCell ref="C49:D49"/>
    <mergeCell ref="J56:N56"/>
    <mergeCell ref="C48:D48"/>
    <mergeCell ref="C47:D47"/>
    <mergeCell ref="C52:D52"/>
    <mergeCell ref="C53:D53"/>
    <mergeCell ref="C51:D51"/>
    <mergeCell ref="C50:E50"/>
    <mergeCell ref="H48:I48"/>
    <mergeCell ref="H49:I49"/>
    <mergeCell ref="H50:I50"/>
    <mergeCell ref="H51:I51"/>
    <mergeCell ref="H52:I52"/>
    <mergeCell ref="B2:N2"/>
    <mergeCell ref="J4:K4"/>
    <mergeCell ref="D6:G6"/>
    <mergeCell ref="D8:I8"/>
    <mergeCell ref="I6:J6"/>
    <mergeCell ref="K6:N6"/>
    <mergeCell ref="C3:N3"/>
    <mergeCell ref="D4:G4"/>
  </mergeCells>
  <pageMargins left="0.25" right="0.25" top="0.75" bottom="0.75" header="0.3" footer="0.3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CCB43-C489-4922-8398-5E7518EA4937}">
  <dimension ref="B2:P35"/>
  <sheetViews>
    <sheetView zoomScale="93" workbookViewId="0">
      <selection activeCell="J5" sqref="J5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0" width="8.140625" customWidth="1"/>
    <col min="11" max="11" width="7.5703125" customWidth="1"/>
    <col min="12" max="14" width="5.5703125" customWidth="1"/>
  </cols>
  <sheetData>
    <row r="2" spans="2:16" ht="15.75" x14ac:dyDescent="0.25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3"/>
      <c r="M2" s="3"/>
    </row>
    <row r="3" spans="2:16" x14ac:dyDescent="0.25">
      <c r="C3" s="82" t="s">
        <v>8</v>
      </c>
      <c r="D3" s="82"/>
      <c r="E3" s="82"/>
      <c r="F3" s="82"/>
      <c r="G3" s="82"/>
      <c r="H3" s="82"/>
      <c r="I3" s="82"/>
      <c r="J3" s="82"/>
      <c r="K3" s="82"/>
      <c r="L3" s="1"/>
      <c r="M3" s="1"/>
    </row>
    <row r="4" spans="2:16" x14ac:dyDescent="0.25">
      <c r="C4" t="s">
        <v>0</v>
      </c>
      <c r="D4" s="88" t="str">
        <f>'PARCIALES 705 C (2)'!D4:G4</f>
        <v>PLAN DE NEGOCIOS</v>
      </c>
      <c r="E4" s="88"/>
      <c r="F4" s="88"/>
      <c r="G4" s="88"/>
      <c r="I4" t="s">
        <v>1</v>
      </c>
      <c r="J4" s="89" t="str">
        <f>'PARCIALES 705 C (2)'!J4:K4</f>
        <v>705 C</v>
      </c>
      <c r="K4" s="89"/>
    </row>
    <row r="5" spans="2:16" ht="6.75" customHeight="1" x14ac:dyDescent="0.25">
      <c r="D5" s="6"/>
      <c r="E5" s="6"/>
      <c r="F5" s="6"/>
      <c r="G5" s="6"/>
    </row>
    <row r="6" spans="2:16" x14ac:dyDescent="0.25">
      <c r="C6" t="s">
        <v>3</v>
      </c>
      <c r="D6" s="89" t="str">
        <f>'PARCIALES 505 A'!D6:G6</f>
        <v>SEP 24 - DIC 24</v>
      </c>
      <c r="E6" s="89"/>
      <c r="F6" s="89"/>
      <c r="G6" s="89"/>
      <c r="I6" s="81" t="s">
        <v>21</v>
      </c>
      <c r="J6" s="81"/>
      <c r="K6" s="2" t="str">
        <f>'PARCIALES 505 A'!K6:M6</f>
        <v>L.C. GUILLERMO MORALES CADENA</v>
      </c>
      <c r="L6" s="8"/>
      <c r="M6" s="8"/>
      <c r="N6" s="8"/>
      <c r="O6" s="8"/>
    </row>
    <row r="7" spans="2:16" ht="11.25" customHeight="1" x14ac:dyDescent="0.25"/>
    <row r="8" spans="2:16" x14ac:dyDescent="0.25">
      <c r="B8" s="5" t="s">
        <v>4</v>
      </c>
      <c r="C8" s="5" t="s">
        <v>6</v>
      </c>
      <c r="D8" s="86" t="s">
        <v>5</v>
      </c>
      <c r="E8" s="86"/>
      <c r="F8" s="86"/>
      <c r="G8" s="86"/>
      <c r="H8" s="86"/>
      <c r="I8" s="86"/>
      <c r="J8" s="5" t="s">
        <v>22</v>
      </c>
      <c r="K8" s="5" t="s">
        <v>23</v>
      </c>
    </row>
    <row r="9" spans="2:16" x14ac:dyDescent="0.25">
      <c r="B9" s="7">
        <v>1</v>
      </c>
      <c r="C9" s="7" t="str">
        <f>'PARCIALES 705 C'!C9</f>
        <v xml:space="preserve"> 211U0211 </v>
      </c>
      <c r="D9" s="39" t="str">
        <f>'PARCIALES 705 C'!D9:I9</f>
        <v>BAXIN NIETO VANYELI ALEJANDRA</v>
      </c>
      <c r="E9" s="32"/>
      <c r="F9" s="32"/>
      <c r="G9" s="32"/>
      <c r="H9" s="32"/>
      <c r="I9" s="33"/>
      <c r="J9" s="13">
        <f>'PARCIALES 705 C'!P9</f>
        <v>28.333333333333332</v>
      </c>
      <c r="K9" s="13">
        <f t="shared" ref="K9:K24" si="0">+J9</f>
        <v>28.333333333333332</v>
      </c>
    </row>
    <row r="10" spans="2:16" x14ac:dyDescent="0.25">
      <c r="B10" s="7">
        <f>B9+1</f>
        <v>2</v>
      </c>
      <c r="C10" s="7" t="str">
        <f>'PARCIALES 705 C'!C10</f>
        <v>211U0220</v>
      </c>
      <c r="D10" s="39" t="str">
        <f>'PARCIALES 705 C'!D10:I10</f>
        <v>CASAS PIO KAREN MONSERRATH</v>
      </c>
      <c r="E10" s="32"/>
      <c r="F10" s="32"/>
      <c r="G10" s="32"/>
      <c r="H10" s="32"/>
      <c r="I10" s="33"/>
      <c r="J10" s="13">
        <f>'PARCIALES 705 C'!P10</f>
        <v>31</v>
      </c>
      <c r="K10" s="13">
        <f t="shared" si="0"/>
        <v>31</v>
      </c>
    </row>
    <row r="11" spans="2:16" x14ac:dyDescent="0.25">
      <c r="B11" s="7">
        <f t="shared" ref="B11:B24" si="1">B10+1</f>
        <v>3</v>
      </c>
      <c r="C11" s="7" t="str">
        <f>'PARCIALES 705 C'!C11</f>
        <v>211U0227</v>
      </c>
      <c r="D11" s="39" t="str">
        <f>'PARCIALES 705 C'!D11:I11</f>
        <v>COBIX MARTINEZ ALEJANDRA GUADALUPE</v>
      </c>
      <c r="E11" s="32"/>
      <c r="F11" s="32"/>
      <c r="G11" s="32"/>
      <c r="H11" s="32"/>
      <c r="I11" s="33"/>
      <c r="J11" s="13">
        <f>'PARCIALES 705 C'!P11</f>
        <v>22</v>
      </c>
      <c r="K11" s="13">
        <f t="shared" si="0"/>
        <v>22</v>
      </c>
    </row>
    <row r="12" spans="2:16" x14ac:dyDescent="0.25">
      <c r="B12" s="7">
        <f t="shared" si="1"/>
        <v>4</v>
      </c>
      <c r="C12" s="7" t="str">
        <f>'PARCIALES 705 C'!C12</f>
        <v>211U0238</v>
      </c>
      <c r="D12" s="39" t="str">
        <f>'PARCIALES 705 C'!D12:I12</f>
        <v>GUTIERREZ ARRES ANGEL EMMANUEL</v>
      </c>
      <c r="E12" s="32"/>
      <c r="F12" s="32"/>
      <c r="G12" s="32"/>
      <c r="H12" s="32"/>
      <c r="I12" s="33"/>
      <c r="J12" s="13">
        <f>'PARCIALES 705 C'!P12</f>
        <v>23.333333333333332</v>
      </c>
      <c r="K12" s="13">
        <f t="shared" si="0"/>
        <v>23.333333333333332</v>
      </c>
    </row>
    <row r="13" spans="2:16" x14ac:dyDescent="0.25">
      <c r="B13" s="7">
        <f t="shared" si="1"/>
        <v>5</v>
      </c>
      <c r="C13" s="7" t="str">
        <f>'PARCIALES 705 C'!C13</f>
        <v>211U0244</v>
      </c>
      <c r="D13" s="39" t="str">
        <f>'PARCIALES 705 C'!D13:I13</f>
        <v>LOPEZ AGUILERA MIXZY YANITH</v>
      </c>
      <c r="E13" s="32"/>
      <c r="F13" s="32"/>
      <c r="G13" s="32"/>
      <c r="H13" s="32"/>
      <c r="I13" s="33"/>
      <c r="J13" s="13">
        <f>'PARCIALES 705 C'!P13</f>
        <v>30.333333333333332</v>
      </c>
      <c r="K13" s="13">
        <f t="shared" si="0"/>
        <v>30.333333333333332</v>
      </c>
    </row>
    <row r="14" spans="2:16" x14ac:dyDescent="0.25">
      <c r="B14" s="7">
        <f t="shared" si="1"/>
        <v>6</v>
      </c>
      <c r="C14" s="7" t="str">
        <f>'PARCIALES 705 C'!C14</f>
        <v>211U0248</v>
      </c>
      <c r="D14" s="39" t="str">
        <f>'PARCIALES 705 C'!D14:I14</f>
        <v>MACARIO VELASCO JOSE ALBERTO</v>
      </c>
      <c r="E14" s="32"/>
      <c r="F14" s="32"/>
      <c r="G14" s="32"/>
      <c r="H14" s="32"/>
      <c r="I14" s="33"/>
      <c r="J14" s="13">
        <f>'PARCIALES 705 C'!P14</f>
        <v>32.333333333333336</v>
      </c>
      <c r="K14" s="13">
        <f t="shared" si="0"/>
        <v>32.333333333333336</v>
      </c>
    </row>
    <row r="15" spans="2:16" x14ac:dyDescent="0.25">
      <c r="B15" s="7">
        <f t="shared" si="1"/>
        <v>7</v>
      </c>
      <c r="C15" s="7" t="str">
        <f>'PARCIALES 705 C'!C15</f>
        <v>211U0257</v>
      </c>
      <c r="D15" s="39" t="str">
        <f>'PARCIALES 705 C'!D15:I15</f>
        <v>OSTO MACARIO NADIA DEL ROSARIO</v>
      </c>
      <c r="E15" s="32"/>
      <c r="F15" s="32"/>
      <c r="G15" s="32"/>
      <c r="H15" s="32"/>
      <c r="I15" s="33"/>
      <c r="J15" s="13">
        <f>'PARCIALES 705 C'!P15</f>
        <v>28.333333333333332</v>
      </c>
      <c r="K15" s="13">
        <f t="shared" si="0"/>
        <v>28.333333333333332</v>
      </c>
      <c r="P15" s="18"/>
    </row>
    <row r="16" spans="2:16" x14ac:dyDescent="0.25">
      <c r="B16" s="7">
        <f t="shared" si="1"/>
        <v>8</v>
      </c>
      <c r="C16" s="7" t="str">
        <f>'PARCIALES 705 C'!C16</f>
        <v>211U0258</v>
      </c>
      <c r="D16" s="39" t="str">
        <f>'PARCIALES 705 C'!D16:I16</f>
        <v>PAVON BLANCO MIGUEL ANGEL</v>
      </c>
      <c r="E16" s="32"/>
      <c r="F16" s="32"/>
      <c r="G16" s="32"/>
      <c r="H16" s="32"/>
      <c r="I16" s="33"/>
      <c r="J16" s="13">
        <f>'PARCIALES 705 C'!P16</f>
        <v>23</v>
      </c>
      <c r="K16" s="13">
        <f t="shared" si="0"/>
        <v>23</v>
      </c>
    </row>
    <row r="17" spans="2:11" x14ac:dyDescent="0.25">
      <c r="B17" s="7">
        <f t="shared" si="1"/>
        <v>9</v>
      </c>
      <c r="C17" s="7" t="str">
        <f>'PARCIALES 705 C'!C17</f>
        <v>211U0262</v>
      </c>
      <c r="D17" s="39" t="str">
        <f>'PARCIALES 705 C'!D17:I17</f>
        <v>POLITO BARRAGAN ERICK</v>
      </c>
      <c r="E17" s="32"/>
      <c r="F17" s="32"/>
      <c r="G17" s="32"/>
      <c r="H17" s="32"/>
      <c r="I17" s="33"/>
      <c r="J17" s="13">
        <f>'PARCIALES 705 C'!P17</f>
        <v>0</v>
      </c>
      <c r="K17" s="13">
        <f t="shared" si="0"/>
        <v>0</v>
      </c>
    </row>
    <row r="18" spans="2:11" x14ac:dyDescent="0.25">
      <c r="B18" s="7">
        <f t="shared" si="1"/>
        <v>10</v>
      </c>
      <c r="C18" s="7" t="str">
        <f>'PARCIALES 705 C'!C18</f>
        <v>211U0264</v>
      </c>
      <c r="D18" s="39" t="str">
        <f>'PARCIALES 705 C'!D18:I18</f>
        <v>POMPEYO TEPACH LETHZY YARELI</v>
      </c>
      <c r="E18" s="32"/>
      <c r="F18" s="32"/>
      <c r="G18" s="32"/>
      <c r="H18" s="32"/>
      <c r="I18" s="33"/>
      <c r="J18" s="13">
        <f>'PARCIALES 705 C'!P18</f>
        <v>25.333333333333332</v>
      </c>
      <c r="K18" s="13">
        <f t="shared" si="0"/>
        <v>25.333333333333332</v>
      </c>
    </row>
    <row r="19" spans="2:11" x14ac:dyDescent="0.25">
      <c r="B19" s="7">
        <f t="shared" si="1"/>
        <v>11</v>
      </c>
      <c r="C19" s="7" t="str">
        <f>'PARCIALES 705 C'!C19</f>
        <v>211U0619</v>
      </c>
      <c r="D19" s="39" t="str">
        <f>'PARCIALES 705 C'!D19:I19</f>
        <v>PONCIANO MALAGA KARLA OLIVIA</v>
      </c>
      <c r="E19" s="32"/>
      <c r="F19" s="32"/>
      <c r="G19" s="32"/>
      <c r="H19" s="32"/>
      <c r="I19" s="33"/>
      <c r="J19" s="13">
        <f>'PARCIALES 705 C'!P19</f>
        <v>28.333333333333332</v>
      </c>
      <c r="K19" s="13">
        <f t="shared" si="0"/>
        <v>28.333333333333332</v>
      </c>
    </row>
    <row r="20" spans="2:11" x14ac:dyDescent="0.25">
      <c r="B20" s="7">
        <f t="shared" si="1"/>
        <v>12</v>
      </c>
      <c r="C20" s="7" t="str">
        <f>'PARCIALES 705 C'!C20</f>
        <v>211U0653</v>
      </c>
      <c r="D20" s="39" t="str">
        <f>'PARCIALES 705 C'!D20:I20</f>
        <v>RAMIREZ PEREZ ADOLFO</v>
      </c>
      <c r="E20" s="32"/>
      <c r="F20" s="32"/>
      <c r="G20" s="32"/>
      <c r="H20" s="32"/>
      <c r="I20" s="33"/>
      <c r="J20" s="13">
        <f>'PARCIALES 705 C'!P20</f>
        <v>27.666666666666668</v>
      </c>
      <c r="K20" s="13">
        <f t="shared" si="0"/>
        <v>27.666666666666668</v>
      </c>
    </row>
    <row r="21" spans="2:11" x14ac:dyDescent="0.25">
      <c r="B21" s="7">
        <f t="shared" si="1"/>
        <v>13</v>
      </c>
      <c r="C21" s="7" t="str">
        <f>'PARCIALES 705 C'!C21</f>
        <v>211U0283</v>
      </c>
      <c r="D21" s="39" t="str">
        <f>'PARCIALES 705 C'!D21:I21</f>
        <v>VAZQUEZ CHAPOL KARLA LARISSA</v>
      </c>
      <c r="E21" s="32"/>
      <c r="F21" s="32"/>
      <c r="G21" s="32"/>
      <c r="H21" s="32"/>
      <c r="I21" s="33"/>
      <c r="J21" s="13">
        <f>'PARCIALES 705 C'!P21</f>
        <v>29</v>
      </c>
      <c r="K21" s="13">
        <f t="shared" si="0"/>
        <v>29</v>
      </c>
    </row>
    <row r="22" spans="2:11" x14ac:dyDescent="0.25">
      <c r="B22" s="7">
        <f t="shared" si="1"/>
        <v>14</v>
      </c>
      <c r="C22" s="7" t="str">
        <f>'PARCIALES 705 C'!C22</f>
        <v>211U0285</v>
      </c>
      <c r="D22" s="39" t="str">
        <f>'PARCIALES 705 C'!D22:I22</f>
        <v>VELAZCO BAXIN MIGUEL ANGEL</v>
      </c>
      <c r="E22" s="32"/>
      <c r="F22" s="32"/>
      <c r="G22" s="32"/>
      <c r="H22" s="32"/>
      <c r="I22" s="33"/>
      <c r="J22" s="13">
        <f>'PARCIALES 705 C'!P22</f>
        <v>29</v>
      </c>
      <c r="K22" s="13">
        <f t="shared" si="0"/>
        <v>29</v>
      </c>
    </row>
    <row r="23" spans="2:11" x14ac:dyDescent="0.25">
      <c r="B23" s="7">
        <f t="shared" si="1"/>
        <v>15</v>
      </c>
      <c r="C23" s="7" t="str">
        <f>'PARCIALES 705 C'!C23</f>
        <v>211U0287</v>
      </c>
      <c r="D23" s="39" t="str">
        <f>'PARCIALES 705 C'!D23:I23</f>
        <v>XOLO CARDENAS VIRIDIANA</v>
      </c>
      <c r="E23" s="32"/>
      <c r="F23" s="32"/>
      <c r="G23" s="32"/>
      <c r="H23" s="32"/>
      <c r="I23" s="33"/>
      <c r="J23" s="13">
        <f>'PARCIALES 705 C'!P23</f>
        <v>29</v>
      </c>
      <c r="K23" s="13">
        <f t="shared" si="0"/>
        <v>29</v>
      </c>
    </row>
    <row r="24" spans="2:11" x14ac:dyDescent="0.25">
      <c r="B24" s="7">
        <f t="shared" si="1"/>
        <v>16</v>
      </c>
      <c r="C24" s="7" t="str">
        <f>'PARCIALES 705 C'!C24</f>
        <v>211U0288</v>
      </c>
      <c r="D24" s="39" t="str">
        <f>'PARCIALES 705 C'!D24:I24</f>
        <v>XOLO SANTOS ANGELICA</v>
      </c>
      <c r="E24" s="32"/>
      <c r="F24" s="32"/>
      <c r="G24" s="32"/>
      <c r="H24" s="32"/>
      <c r="I24" s="33"/>
      <c r="J24" s="13">
        <f>'PARCIALES 705 C'!P24</f>
        <v>27.666666666666668</v>
      </c>
      <c r="K24" s="13">
        <f t="shared" si="0"/>
        <v>27.666666666666668</v>
      </c>
    </row>
    <row r="25" spans="2:11" x14ac:dyDescent="0.25">
      <c r="C25" s="81"/>
      <c r="D25" s="81"/>
      <c r="E25" s="1"/>
    </row>
    <row r="26" spans="2:11" x14ac:dyDescent="0.25">
      <c r="C26" s="81"/>
      <c r="D26" s="81"/>
      <c r="E26" s="1"/>
      <c r="H26" s="86" t="s">
        <v>18</v>
      </c>
      <c r="I26" s="86"/>
      <c r="J26" s="5">
        <f>COUNTIF(K9:K24,"&gt;=70")</f>
        <v>0</v>
      </c>
      <c r="K26" s="1"/>
    </row>
    <row r="27" spans="2:11" x14ac:dyDescent="0.25">
      <c r="C27" s="81"/>
      <c r="D27" s="81"/>
      <c r="E27" s="9"/>
      <c r="H27" s="86" t="s">
        <v>19</v>
      </c>
      <c r="I27" s="86"/>
      <c r="J27" s="5">
        <f>COUNTIF(K9:K24,"&lt;70")</f>
        <v>16</v>
      </c>
      <c r="K27" s="1"/>
    </row>
    <row r="28" spans="2:11" x14ac:dyDescent="0.25">
      <c r="C28" s="81"/>
      <c r="D28" s="81"/>
      <c r="E28" s="81"/>
      <c r="H28" s="86" t="s">
        <v>20</v>
      </c>
      <c r="I28" s="86"/>
      <c r="J28" s="5">
        <f>COUNT(J9:J24)</f>
        <v>16</v>
      </c>
      <c r="K28" s="1"/>
    </row>
    <row r="29" spans="2:11" x14ac:dyDescent="0.25">
      <c r="C29" s="81"/>
      <c r="D29" s="81"/>
      <c r="E29" s="1"/>
      <c r="H29" s="87" t="s">
        <v>15</v>
      </c>
      <c r="I29" s="87"/>
      <c r="J29" s="10">
        <f>J26/J28</f>
        <v>0</v>
      </c>
      <c r="K29" s="16"/>
    </row>
    <row r="30" spans="2:11" x14ac:dyDescent="0.25">
      <c r="C30" s="81"/>
      <c r="D30" s="81"/>
      <c r="E30" s="1"/>
      <c r="H30" s="87" t="s">
        <v>16</v>
      </c>
      <c r="I30" s="87"/>
      <c r="J30" s="10">
        <f>J27/J28</f>
        <v>1</v>
      </c>
      <c r="K30" s="17"/>
    </row>
    <row r="31" spans="2:11" x14ac:dyDescent="0.25">
      <c r="C31" s="81"/>
      <c r="D31" s="81"/>
      <c r="E31" s="9"/>
    </row>
    <row r="32" spans="2:11" x14ac:dyDescent="0.25">
      <c r="C32" s="1"/>
      <c r="D32" s="1"/>
      <c r="E32" s="9"/>
    </row>
    <row r="34" spans="10:11" x14ac:dyDescent="0.25">
      <c r="J34" s="81"/>
      <c r="K34" s="81"/>
    </row>
    <row r="35" spans="10:11" x14ac:dyDescent="0.25">
      <c r="J35" s="82"/>
      <c r="K35" s="82"/>
    </row>
  </sheetData>
  <mergeCells count="21">
    <mergeCell ref="B2:K2"/>
    <mergeCell ref="C3:K3"/>
    <mergeCell ref="D4:G4"/>
    <mergeCell ref="J4:K4"/>
    <mergeCell ref="D6:G6"/>
    <mergeCell ref="I6:J6"/>
    <mergeCell ref="D8:I8"/>
    <mergeCell ref="C25:D25"/>
    <mergeCell ref="C26:D26"/>
    <mergeCell ref="H26:I26"/>
    <mergeCell ref="C27:D27"/>
    <mergeCell ref="H27:I27"/>
    <mergeCell ref="C31:D31"/>
    <mergeCell ref="J34:K34"/>
    <mergeCell ref="J35:K35"/>
    <mergeCell ref="C28:E28"/>
    <mergeCell ref="H28:I28"/>
    <mergeCell ref="C29:D29"/>
    <mergeCell ref="H29:I29"/>
    <mergeCell ref="C30:D30"/>
    <mergeCell ref="H30:I30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6"/>
  <sheetViews>
    <sheetView topLeftCell="A28" zoomScale="86" workbookViewId="0">
      <selection activeCell="J50" sqref="J50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0.85546875" customWidth="1"/>
    <col min="4" max="6" width="7.5703125" customWidth="1"/>
    <col min="7" max="7" width="14.7109375" customWidth="1"/>
    <col min="8" max="9" width="7.5703125" customWidth="1"/>
    <col min="10" max="10" width="8.140625" customWidth="1"/>
    <col min="11" max="11" width="7.5703125" customWidth="1"/>
    <col min="12" max="14" width="5.5703125" customWidth="1"/>
  </cols>
  <sheetData>
    <row r="2" spans="2:15" ht="15.75" x14ac:dyDescent="0.25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3"/>
      <c r="M2" s="3"/>
    </row>
    <row r="3" spans="2:15" x14ac:dyDescent="0.25">
      <c r="C3" s="82" t="s">
        <v>8</v>
      </c>
      <c r="D3" s="82"/>
      <c r="E3" s="82"/>
      <c r="F3" s="82"/>
      <c r="G3" s="82"/>
      <c r="H3" s="82"/>
      <c r="I3" s="82"/>
      <c r="J3" s="82"/>
      <c r="K3" s="82"/>
      <c r="L3" s="1"/>
      <c r="M3" s="1"/>
    </row>
    <row r="4" spans="2:15" x14ac:dyDescent="0.25">
      <c r="C4" t="s">
        <v>0</v>
      </c>
      <c r="D4" s="88" t="str">
        <f>'PARCIALES 110 A'!D4:G4</f>
        <v>CONTABILIDAD FINANCIERA</v>
      </c>
      <c r="E4" s="88"/>
      <c r="F4" s="88"/>
      <c r="G4" s="88"/>
      <c r="I4" t="s">
        <v>1</v>
      </c>
      <c r="J4" s="89" t="str">
        <f>'PARCIALES 110 A'!J4:K4</f>
        <v>110 A</v>
      </c>
      <c r="K4" s="89"/>
    </row>
    <row r="5" spans="2:15" ht="6.75" customHeight="1" x14ac:dyDescent="0.25">
      <c r="D5" s="6"/>
      <c r="E5" s="6"/>
      <c r="F5" s="6"/>
      <c r="G5" s="6"/>
    </row>
    <row r="6" spans="2:15" x14ac:dyDescent="0.25">
      <c r="C6" t="s">
        <v>3</v>
      </c>
      <c r="D6" s="89" t="str">
        <f>'PARCIALES 110 A'!D6:G6</f>
        <v>SEP 24 - DIC 24</v>
      </c>
      <c r="E6" s="89"/>
      <c r="F6" s="89"/>
      <c r="G6" s="89"/>
      <c r="I6" s="81" t="s">
        <v>21</v>
      </c>
      <c r="J6" s="81"/>
      <c r="K6" s="2" t="str">
        <f>'PARCIALES 110 A'!K6:N6</f>
        <v>L.C. GUILLERMO MORALES CADENA</v>
      </c>
      <c r="L6" s="8"/>
      <c r="M6" s="8"/>
      <c r="N6" s="8"/>
      <c r="O6" s="8"/>
    </row>
    <row r="7" spans="2:15" ht="11.25" customHeight="1" x14ac:dyDescent="0.25"/>
    <row r="8" spans="2:15" x14ac:dyDescent="0.25">
      <c r="B8" s="5" t="s">
        <v>4</v>
      </c>
      <c r="C8" s="5" t="s">
        <v>6</v>
      </c>
      <c r="D8" s="86" t="s">
        <v>5</v>
      </c>
      <c r="E8" s="86"/>
      <c r="F8" s="86"/>
      <c r="G8" s="86"/>
      <c r="H8" s="86"/>
      <c r="I8" s="86"/>
      <c r="J8" s="5" t="s">
        <v>22</v>
      </c>
      <c r="K8" s="5" t="s">
        <v>23</v>
      </c>
    </row>
    <row r="9" spans="2:15" ht="15.75" x14ac:dyDescent="0.25">
      <c r="B9" s="19">
        <v>1</v>
      </c>
      <c r="C9" s="19" t="str">
        <f>'PARCIALES 110 A'!C9</f>
        <v xml:space="preserve">241U0328 </v>
      </c>
      <c r="D9" s="36" t="str">
        <f>'PARCIALES 110 A'!D9:I9</f>
        <v>AGUILERA PÓLITO PERLA ITZEL</v>
      </c>
      <c r="E9" s="37"/>
      <c r="F9" s="37"/>
      <c r="G9" s="37"/>
      <c r="H9" s="37"/>
      <c r="I9" s="38"/>
      <c r="J9" s="20">
        <f>+'PARCIALES 110 A'!O9</f>
        <v>18</v>
      </c>
      <c r="K9" s="20">
        <f>+J9</f>
        <v>18</v>
      </c>
    </row>
    <row r="10" spans="2:15" ht="15.75" x14ac:dyDescent="0.25">
      <c r="B10" s="19">
        <f>B9+1</f>
        <v>2</v>
      </c>
      <c r="C10" s="19" t="str">
        <f>'PARCIALES 110 A'!C10</f>
        <v>241U0329</v>
      </c>
      <c r="D10" s="36" t="str">
        <f>'PARCIALES 110 A'!D10:I10</f>
        <v>ALONSO TOLEN ORLANDO DE JESÚS</v>
      </c>
      <c r="E10" s="37"/>
      <c r="F10" s="37"/>
      <c r="G10" s="37"/>
      <c r="H10" s="37"/>
      <c r="I10" s="38"/>
      <c r="J10" s="20">
        <f>+'PARCIALES 110 A'!O10</f>
        <v>14</v>
      </c>
      <c r="K10" s="20">
        <f t="shared" ref="K10:K45" si="0">+J10</f>
        <v>14</v>
      </c>
    </row>
    <row r="11" spans="2:15" ht="15.75" x14ac:dyDescent="0.25">
      <c r="B11" s="19">
        <f t="shared" ref="B11:B45" si="1">B10+1</f>
        <v>3</v>
      </c>
      <c r="C11" s="19" t="str">
        <f>'PARCIALES 110 A'!C11</f>
        <v>241U0331</v>
      </c>
      <c r="D11" s="36" t="str">
        <f>'PARCIALES 110 A'!D11:I11</f>
        <v>APARICIO TEXNA LUIS ANTONIO</v>
      </c>
      <c r="E11" s="37"/>
      <c r="F11" s="37"/>
      <c r="G11" s="37"/>
      <c r="H11" s="37"/>
      <c r="I11" s="38"/>
      <c r="J11" s="20">
        <f>+'PARCIALES 110 A'!O11</f>
        <v>14</v>
      </c>
      <c r="K11" s="20">
        <f t="shared" si="0"/>
        <v>14</v>
      </c>
      <c r="O11" s="18"/>
    </row>
    <row r="12" spans="2:15" ht="15.75" x14ac:dyDescent="0.25">
      <c r="B12" s="19">
        <f t="shared" si="1"/>
        <v>4</v>
      </c>
      <c r="C12" s="19" t="str">
        <f>'PARCIALES 110 A'!C12</f>
        <v>241U0333</v>
      </c>
      <c r="D12" s="36" t="str">
        <f>'PARCIALES 110 A'!D12:I12</f>
        <v>CARRILLO BONILLA ANA SOFIA</v>
      </c>
      <c r="E12" s="37"/>
      <c r="F12" s="37"/>
      <c r="G12" s="37"/>
      <c r="H12" s="37"/>
      <c r="I12" s="38"/>
      <c r="J12" s="20">
        <f>+'PARCIALES 110 A'!O12</f>
        <v>14</v>
      </c>
      <c r="K12" s="20">
        <f t="shared" si="0"/>
        <v>14</v>
      </c>
    </row>
    <row r="13" spans="2:15" ht="15.75" x14ac:dyDescent="0.25">
      <c r="B13" s="19">
        <f t="shared" si="1"/>
        <v>5</v>
      </c>
      <c r="C13" s="19" t="str">
        <f>'PARCIALES 110 A'!C13</f>
        <v>241U0334</v>
      </c>
      <c r="D13" s="36" t="str">
        <f>'PARCIALES 110 A'!D13:I13</f>
        <v>CHONTAL CRUZ JOSÉ GABRIEL</v>
      </c>
      <c r="E13" s="37"/>
      <c r="F13" s="37"/>
      <c r="G13" s="37"/>
      <c r="H13" s="37"/>
      <c r="I13" s="38"/>
      <c r="J13" s="20">
        <f>+'PARCIALES 110 A'!O13</f>
        <v>0</v>
      </c>
      <c r="K13" s="20">
        <f t="shared" si="0"/>
        <v>0</v>
      </c>
    </row>
    <row r="14" spans="2:15" ht="15.75" x14ac:dyDescent="0.25">
      <c r="B14" s="19">
        <f t="shared" si="1"/>
        <v>6</v>
      </c>
      <c r="C14" s="19" t="str">
        <f>'PARCIALES 110 A'!C14</f>
        <v>241U0335</v>
      </c>
      <c r="D14" s="36" t="str">
        <f>'PARCIALES 110 A'!D14:I14</f>
        <v>CHONTAL TOTO ANDRE OSMAR</v>
      </c>
      <c r="E14" s="37"/>
      <c r="F14" s="37"/>
      <c r="G14" s="37"/>
      <c r="H14" s="37"/>
      <c r="I14" s="38"/>
      <c r="J14" s="20">
        <f>+'PARCIALES 110 A'!O14</f>
        <v>16.399999999999999</v>
      </c>
      <c r="K14" s="20">
        <f t="shared" si="0"/>
        <v>16.399999999999999</v>
      </c>
    </row>
    <row r="15" spans="2:15" ht="15.75" x14ac:dyDescent="0.25">
      <c r="B15" s="19">
        <f t="shared" si="1"/>
        <v>7</v>
      </c>
      <c r="C15" s="19" t="str">
        <f>'PARCIALES 110 A'!C15</f>
        <v>241U0336</v>
      </c>
      <c r="D15" s="36" t="str">
        <f>'PARCIALES 110 A'!D15:I15</f>
        <v>CRUZ PUCHETA LEONARDO ANTONIO</v>
      </c>
      <c r="E15" s="37"/>
      <c r="F15" s="37"/>
      <c r="G15" s="37"/>
      <c r="H15" s="37"/>
      <c r="I15" s="38"/>
      <c r="J15" s="20">
        <f>+'PARCIALES 110 A'!O15</f>
        <v>14</v>
      </c>
      <c r="K15" s="20">
        <f t="shared" si="0"/>
        <v>14</v>
      </c>
    </row>
    <row r="16" spans="2:15" ht="15.75" x14ac:dyDescent="0.25">
      <c r="B16" s="19">
        <f t="shared" si="1"/>
        <v>8</v>
      </c>
      <c r="C16" s="19" t="str">
        <f>'PARCIALES 110 A'!C16</f>
        <v>241U0337</v>
      </c>
      <c r="D16" s="36" t="str">
        <f>'PARCIALES 110 A'!D16:I16</f>
        <v>DIAZ POLITO JOSE ANTONIO</v>
      </c>
      <c r="E16" s="37"/>
      <c r="F16" s="37"/>
      <c r="G16" s="37"/>
      <c r="H16" s="37"/>
      <c r="I16" s="38"/>
      <c r="J16" s="20">
        <f>+'PARCIALES 110 A'!O16</f>
        <v>15.2</v>
      </c>
      <c r="K16" s="20">
        <f t="shared" si="0"/>
        <v>15.2</v>
      </c>
    </row>
    <row r="17" spans="2:11" ht="15.75" x14ac:dyDescent="0.25">
      <c r="B17" s="19">
        <f t="shared" si="1"/>
        <v>9</v>
      </c>
      <c r="C17" s="19" t="str">
        <f>'PARCIALES 110 A'!C17</f>
        <v>241U0338</v>
      </c>
      <c r="D17" s="36" t="str">
        <f>'PARCIALES 110 A'!D17:I17</f>
        <v>ESCOBAR CAIXBA VICTOR JOEL</v>
      </c>
      <c r="E17" s="37"/>
      <c r="F17" s="37"/>
      <c r="G17" s="37"/>
      <c r="H17" s="37"/>
      <c r="I17" s="38"/>
      <c r="J17" s="20">
        <f>+'PARCIALES 110 A'!O17</f>
        <v>17.8</v>
      </c>
      <c r="K17" s="20">
        <f t="shared" si="0"/>
        <v>17.8</v>
      </c>
    </row>
    <row r="18" spans="2:11" ht="15.75" x14ac:dyDescent="0.25">
      <c r="B18" s="19">
        <f t="shared" si="1"/>
        <v>10</v>
      </c>
      <c r="C18" s="19" t="str">
        <f>'PARCIALES 110 A'!C18</f>
        <v>241U0339</v>
      </c>
      <c r="D18" s="36" t="str">
        <f>'PARCIALES 110 A'!D18:I18</f>
        <v>ESPINOZA APARICIO CINTHYA VIRIDIANA</v>
      </c>
      <c r="E18" s="37"/>
      <c r="F18" s="37"/>
      <c r="G18" s="37"/>
      <c r="H18" s="37"/>
      <c r="I18" s="38"/>
      <c r="J18" s="20">
        <f>+'PARCIALES 110 A'!O18</f>
        <v>16.399999999999999</v>
      </c>
      <c r="K18" s="20">
        <f t="shared" si="0"/>
        <v>16.399999999999999</v>
      </c>
    </row>
    <row r="19" spans="2:11" ht="15.75" x14ac:dyDescent="0.25">
      <c r="B19" s="19">
        <f t="shared" si="1"/>
        <v>11</v>
      </c>
      <c r="C19" s="19" t="str">
        <f>'PARCIALES 110 A'!C19</f>
        <v>241U0340</v>
      </c>
      <c r="D19" s="36" t="str">
        <f>'PARCIALES 110 A'!D19:I19</f>
        <v>FERNANDEZ BUSTAMANTE ALEJANDRO DE JESUS</v>
      </c>
      <c r="E19" s="37"/>
      <c r="F19" s="37"/>
      <c r="G19" s="37"/>
      <c r="H19" s="37"/>
      <c r="I19" s="38"/>
      <c r="J19" s="20">
        <f>+'PARCIALES 110 A'!O19</f>
        <v>14.4</v>
      </c>
      <c r="K19" s="20">
        <f t="shared" si="0"/>
        <v>14.4</v>
      </c>
    </row>
    <row r="20" spans="2:11" ht="15.75" x14ac:dyDescent="0.25">
      <c r="B20" s="19">
        <f t="shared" si="1"/>
        <v>12</v>
      </c>
      <c r="C20" s="19" t="str">
        <f>'PARCIALES 110 A'!C20</f>
        <v>241U0341</v>
      </c>
      <c r="D20" s="36" t="str">
        <f>'PARCIALES 110 A'!D20:I20</f>
        <v>FISCAL COBIX IRVING ZURIEL</v>
      </c>
      <c r="E20" s="37"/>
      <c r="F20" s="37"/>
      <c r="G20" s="37"/>
      <c r="H20" s="37"/>
      <c r="I20" s="38"/>
      <c r="J20" s="20">
        <f>+'PARCIALES 110 A'!O20</f>
        <v>16.399999999999999</v>
      </c>
      <c r="K20" s="20">
        <f t="shared" si="0"/>
        <v>16.399999999999999</v>
      </c>
    </row>
    <row r="21" spans="2:11" ht="15.75" x14ac:dyDescent="0.25">
      <c r="B21" s="19">
        <f t="shared" si="1"/>
        <v>13</v>
      </c>
      <c r="C21" s="19" t="str">
        <f>'PARCIALES 110 A'!C21</f>
        <v>241U0342</v>
      </c>
      <c r="D21" s="36" t="str">
        <f>'PARCIALES 110 A'!D21:I21</f>
        <v>GARCIA HIPOLITO EDUARDO ALCIDES</v>
      </c>
      <c r="E21" s="37"/>
      <c r="F21" s="37"/>
      <c r="G21" s="37"/>
      <c r="H21" s="37"/>
      <c r="I21" s="38"/>
      <c r="J21" s="20">
        <f>+'PARCIALES 110 A'!O21</f>
        <v>18</v>
      </c>
      <c r="K21" s="20">
        <f t="shared" si="0"/>
        <v>18</v>
      </c>
    </row>
    <row r="22" spans="2:11" ht="15.75" x14ac:dyDescent="0.25">
      <c r="B22" s="19">
        <f t="shared" si="1"/>
        <v>14</v>
      </c>
      <c r="C22" s="19" t="str">
        <f>'PARCIALES 110 A'!C22</f>
        <v>241U0343</v>
      </c>
      <c r="D22" s="36" t="str">
        <f>'PARCIALES 110 A'!D22:I22</f>
        <v>GARCIA TELLEZ HECTOR ALONSO</v>
      </c>
      <c r="E22" s="37"/>
      <c r="F22" s="37"/>
      <c r="G22" s="37"/>
      <c r="H22" s="37"/>
      <c r="I22" s="38"/>
      <c r="J22" s="20">
        <f>+'PARCIALES 110 A'!O22</f>
        <v>17</v>
      </c>
      <c r="K22" s="20">
        <f t="shared" si="0"/>
        <v>17</v>
      </c>
    </row>
    <row r="23" spans="2:11" ht="15.75" x14ac:dyDescent="0.25">
      <c r="B23" s="19">
        <f t="shared" si="1"/>
        <v>15</v>
      </c>
      <c r="C23" s="19" t="str">
        <f>'PARCIALES 110 A'!C23</f>
        <v>241U0344</v>
      </c>
      <c r="D23" s="36" t="str">
        <f>'PARCIALES 110 A'!D23:I23</f>
        <v>GAVILÁN PÉREZ GÉNESIS</v>
      </c>
      <c r="E23" s="37"/>
      <c r="F23" s="37"/>
      <c r="G23" s="37"/>
      <c r="H23" s="37"/>
      <c r="I23" s="38"/>
      <c r="J23" s="20">
        <f>+'PARCIALES 110 A'!O23</f>
        <v>17.2</v>
      </c>
      <c r="K23" s="20">
        <f t="shared" si="0"/>
        <v>17.2</v>
      </c>
    </row>
    <row r="24" spans="2:11" ht="15.75" x14ac:dyDescent="0.25">
      <c r="B24" s="19">
        <f t="shared" si="1"/>
        <v>16</v>
      </c>
      <c r="C24" s="19" t="str">
        <f>'PARCIALES 110 A'!C24</f>
        <v>231U0338</v>
      </c>
      <c r="D24" s="36" t="str">
        <f>'PARCIALES 110 A'!D24:I24</f>
        <v>GONZALEZ ANTELE JESUS ANTONIO</v>
      </c>
      <c r="E24" s="37"/>
      <c r="F24" s="37"/>
      <c r="G24" s="37"/>
      <c r="H24" s="37"/>
      <c r="I24" s="38"/>
      <c r="J24" s="20">
        <f>+'PARCIALES 110 A'!O24</f>
        <v>0</v>
      </c>
      <c r="K24" s="20">
        <f t="shared" si="0"/>
        <v>0</v>
      </c>
    </row>
    <row r="25" spans="2:11" ht="15.75" x14ac:dyDescent="0.25">
      <c r="B25" s="19">
        <f t="shared" si="1"/>
        <v>17</v>
      </c>
      <c r="C25" s="19" t="str">
        <f>'PARCIALES 110 A'!C26</f>
        <v>241U0573</v>
      </c>
      <c r="D25" s="36" t="str">
        <f>'PARCIALES 110 A'!D26:I26</f>
        <v>JUAREZ SERRANO SUSANA XIMENA</v>
      </c>
      <c r="E25" s="37"/>
      <c r="F25" s="37"/>
      <c r="G25" s="37"/>
      <c r="H25" s="37"/>
      <c r="I25" s="38"/>
      <c r="J25" s="20">
        <f>+'PARCIALES 110 A'!O26</f>
        <v>17.600000000000001</v>
      </c>
      <c r="K25" s="20">
        <f t="shared" si="0"/>
        <v>17.600000000000001</v>
      </c>
    </row>
    <row r="26" spans="2:11" ht="15.75" x14ac:dyDescent="0.25">
      <c r="B26" s="19">
        <f t="shared" si="1"/>
        <v>18</v>
      </c>
      <c r="C26" s="19" t="str">
        <f>'PARCIALES 110 A'!C27</f>
        <v>231U0299</v>
      </c>
      <c r="D26" s="36" t="str">
        <f>'PARCIALES 110 A'!D27:I27</f>
        <v>LINAREZ UTRERA SEBASTIAN</v>
      </c>
      <c r="E26" s="37"/>
      <c r="F26" s="37"/>
      <c r="G26" s="37"/>
      <c r="H26" s="37"/>
      <c r="I26" s="38"/>
      <c r="J26" s="20">
        <f>+'PARCIALES 110 A'!O27</f>
        <v>17.600000000000001</v>
      </c>
      <c r="K26" s="20">
        <f t="shared" si="0"/>
        <v>17.600000000000001</v>
      </c>
    </row>
    <row r="27" spans="2:11" ht="15.75" x14ac:dyDescent="0.25">
      <c r="B27" s="19">
        <f t="shared" si="1"/>
        <v>19</v>
      </c>
      <c r="C27" s="19" t="str">
        <f>'PARCIALES 110 A'!C28</f>
        <v>241U0345</v>
      </c>
      <c r="D27" s="36" t="str">
        <f>'PARCIALES 110 A'!D28:I28</f>
        <v>LOPEZ AVILA EVELYN DE LOS ANGELES</v>
      </c>
      <c r="E27" s="37"/>
      <c r="F27" s="37"/>
      <c r="G27" s="37"/>
      <c r="H27" s="37"/>
      <c r="I27" s="38"/>
      <c r="J27" s="20">
        <f>+'PARCIALES 110 A'!O28</f>
        <v>20</v>
      </c>
      <c r="K27" s="20">
        <f t="shared" si="0"/>
        <v>20</v>
      </c>
    </row>
    <row r="28" spans="2:11" ht="15.75" x14ac:dyDescent="0.25">
      <c r="B28" s="19">
        <f t="shared" si="1"/>
        <v>20</v>
      </c>
      <c r="C28" s="19" t="str">
        <f>'PARCIALES 110 A'!C29</f>
        <v>241U0346</v>
      </c>
      <c r="D28" s="36" t="str">
        <f>'PARCIALES 110 A'!D29:I29</f>
        <v>MIXTEGA SOSA YURI DIANA</v>
      </c>
      <c r="E28" s="37"/>
      <c r="F28" s="37"/>
      <c r="G28" s="37"/>
      <c r="H28" s="37"/>
      <c r="I28" s="38"/>
      <c r="J28" s="20">
        <f>+'PARCIALES 110 A'!O29</f>
        <v>15.2</v>
      </c>
      <c r="K28" s="20">
        <f t="shared" si="0"/>
        <v>15.2</v>
      </c>
    </row>
    <row r="29" spans="2:11" ht="15.75" x14ac:dyDescent="0.25">
      <c r="B29" s="19">
        <f t="shared" si="1"/>
        <v>21</v>
      </c>
      <c r="C29" s="19" t="str">
        <f>'PARCIALES 110 A'!C30</f>
        <v>241U0347</v>
      </c>
      <c r="D29" s="36" t="str">
        <f>'PARCIALES 110 A'!D30:I30</f>
        <v>NIETO GOLPE OMAR</v>
      </c>
      <c r="E29" s="37"/>
      <c r="F29" s="37"/>
      <c r="G29" s="37"/>
      <c r="H29" s="37"/>
      <c r="I29" s="38"/>
      <c r="J29" s="20">
        <f>+'PARCIALES 110 A'!O30</f>
        <v>17.600000000000001</v>
      </c>
      <c r="K29" s="20">
        <f t="shared" si="0"/>
        <v>17.600000000000001</v>
      </c>
    </row>
    <row r="30" spans="2:11" ht="15.75" x14ac:dyDescent="0.25">
      <c r="B30" s="19">
        <f t="shared" si="1"/>
        <v>22</v>
      </c>
      <c r="C30" s="19" t="str">
        <f>'PARCIALES 110 A'!C31</f>
        <v>241U0634</v>
      </c>
      <c r="D30" s="36" t="str">
        <f>'PARCIALES 110 A'!D31:I31</f>
        <v>OCHOA MALAGA DAVID FRANCISCO</v>
      </c>
      <c r="E30" s="37"/>
      <c r="F30" s="37"/>
      <c r="G30" s="37"/>
      <c r="H30" s="37"/>
      <c r="I30" s="38"/>
      <c r="J30" s="20"/>
      <c r="K30" s="20"/>
    </row>
    <row r="31" spans="2:11" ht="15.75" x14ac:dyDescent="0.25">
      <c r="B31" s="19">
        <f t="shared" si="1"/>
        <v>23</v>
      </c>
      <c r="C31" s="19" t="str">
        <f>'PARCIALES 110 A'!C32</f>
        <v>241U0348</v>
      </c>
      <c r="D31" s="36" t="str">
        <f>'PARCIALES 110 A'!D32:I32</f>
        <v>PALAYOT DECUIR JUAN PABLO</v>
      </c>
      <c r="E31" s="37"/>
      <c r="F31" s="37"/>
      <c r="G31" s="37"/>
      <c r="H31" s="37"/>
      <c r="I31" s="38"/>
      <c r="J31" s="20">
        <f>+'PARCIALES 110 A'!O32</f>
        <v>15.6</v>
      </c>
      <c r="K31" s="20">
        <f t="shared" si="0"/>
        <v>15.6</v>
      </c>
    </row>
    <row r="32" spans="2:11" ht="15.75" x14ac:dyDescent="0.25">
      <c r="B32" s="19">
        <f t="shared" si="1"/>
        <v>24</v>
      </c>
      <c r="C32" s="19" t="str">
        <f>'PARCIALES 110 A'!C33</f>
        <v>241U0349</v>
      </c>
      <c r="D32" s="36" t="str">
        <f>'PARCIALES 110 A'!D33:I33</f>
        <v>PAXTIAN TOTO MIGUEL ANGEL</v>
      </c>
      <c r="E32" s="37"/>
      <c r="F32" s="37"/>
      <c r="G32" s="37"/>
      <c r="H32" s="37"/>
      <c r="I32" s="38"/>
      <c r="J32" s="20">
        <f>+'PARCIALES 110 A'!O33</f>
        <v>16.8</v>
      </c>
      <c r="K32" s="20">
        <f t="shared" si="0"/>
        <v>16.8</v>
      </c>
    </row>
    <row r="33" spans="2:11" ht="15.75" x14ac:dyDescent="0.25">
      <c r="B33" s="19">
        <f t="shared" si="1"/>
        <v>25</v>
      </c>
      <c r="C33" s="19" t="str">
        <f>'PARCIALES 110 A'!C34</f>
        <v>241U0350</v>
      </c>
      <c r="D33" s="36" t="str">
        <f>'PARCIALES 110 A'!D34:I34</f>
        <v>PEREZ GARCIA IRMA JOSELIN</v>
      </c>
      <c r="E33" s="37"/>
      <c r="F33" s="37"/>
      <c r="G33" s="37"/>
      <c r="H33" s="37"/>
      <c r="I33" s="38"/>
      <c r="J33" s="20">
        <f>+'PARCIALES 110 A'!O34</f>
        <v>14</v>
      </c>
      <c r="K33" s="20">
        <f t="shared" si="0"/>
        <v>14</v>
      </c>
    </row>
    <row r="34" spans="2:11" ht="15.75" x14ac:dyDescent="0.25">
      <c r="B34" s="19">
        <f t="shared" si="1"/>
        <v>26</v>
      </c>
      <c r="C34" s="19" t="str">
        <f>'PARCIALES 110 A'!C35</f>
        <v>241U0351</v>
      </c>
      <c r="D34" s="36" t="str">
        <f>'PARCIALES 110 A'!D35:I35</f>
        <v>PEREZ HERNANDEZ CARLOS ALDHEBARAM</v>
      </c>
      <c r="E34" s="37"/>
      <c r="F34" s="37"/>
      <c r="G34" s="37"/>
      <c r="H34" s="37"/>
      <c r="I34" s="38"/>
      <c r="J34" s="20">
        <f>+'PARCIALES 110 A'!O35</f>
        <v>0</v>
      </c>
      <c r="K34" s="20">
        <f t="shared" si="0"/>
        <v>0</v>
      </c>
    </row>
    <row r="35" spans="2:11" ht="15.75" x14ac:dyDescent="0.25">
      <c r="B35" s="19">
        <f t="shared" si="1"/>
        <v>27</v>
      </c>
      <c r="C35" s="19" t="str">
        <f>'PARCIALES 110 A'!C36</f>
        <v>241U0352</v>
      </c>
      <c r="D35" s="36" t="str">
        <f>'PARCIALES 110 A'!D36:I36</f>
        <v>QUINO CINTA ANGEL EMANUEL</v>
      </c>
      <c r="E35" s="37"/>
      <c r="F35" s="37"/>
      <c r="G35" s="37"/>
      <c r="H35" s="37"/>
      <c r="I35" s="38"/>
      <c r="J35" s="20">
        <f>+'PARCIALES 110 A'!O36</f>
        <v>19.2</v>
      </c>
      <c r="K35" s="20">
        <f t="shared" si="0"/>
        <v>19.2</v>
      </c>
    </row>
    <row r="36" spans="2:11" ht="15.75" x14ac:dyDescent="0.25">
      <c r="B36" s="19">
        <f t="shared" si="1"/>
        <v>28</v>
      </c>
      <c r="C36" s="19" t="str">
        <f>'PARCIALES 110 A'!C37</f>
        <v>241U0353</v>
      </c>
      <c r="D36" s="36" t="str">
        <f>'PARCIALES 110 A'!D37:I37</f>
        <v>RAMIREZ QUINO ISAAC DANIEL</v>
      </c>
      <c r="E36" s="37"/>
      <c r="F36" s="37"/>
      <c r="G36" s="37"/>
      <c r="H36" s="37"/>
      <c r="I36" s="38"/>
      <c r="J36" s="20">
        <f>+'PARCIALES 110 A'!O37</f>
        <v>16.399999999999999</v>
      </c>
      <c r="K36" s="20">
        <f t="shared" si="0"/>
        <v>16.399999999999999</v>
      </c>
    </row>
    <row r="37" spans="2:11" ht="15.75" x14ac:dyDescent="0.25">
      <c r="B37" s="19">
        <f t="shared" si="1"/>
        <v>29</v>
      </c>
      <c r="C37" s="19" t="str">
        <f>'PARCIALES 110 A'!C38</f>
        <v>241U0354</v>
      </c>
      <c r="D37" s="36" t="str">
        <f>'PARCIALES 110 A'!D38:I38</f>
        <v>RAMOS CARACAS GERARDO</v>
      </c>
      <c r="E37" s="37"/>
      <c r="F37" s="37"/>
      <c r="G37" s="37"/>
      <c r="H37" s="37"/>
      <c r="I37" s="38"/>
      <c r="J37" s="20">
        <f>+'PARCIALES 110 A'!O38</f>
        <v>19.2</v>
      </c>
      <c r="K37" s="20">
        <f t="shared" si="0"/>
        <v>19.2</v>
      </c>
    </row>
    <row r="38" spans="2:11" ht="15.75" x14ac:dyDescent="0.25">
      <c r="B38" s="19">
        <f t="shared" si="1"/>
        <v>30</v>
      </c>
      <c r="C38" s="19" t="str">
        <f>'PARCIALES 110 A'!C39</f>
        <v>241U0355</v>
      </c>
      <c r="D38" s="36" t="str">
        <f>'PARCIALES 110 A'!D39:I39</f>
        <v>REYES CARVAJAL BRIAN</v>
      </c>
      <c r="E38" s="37"/>
      <c r="F38" s="37"/>
      <c r="G38" s="37"/>
      <c r="H38" s="37"/>
      <c r="I38" s="38"/>
      <c r="J38" s="20">
        <f>+'PARCIALES 110 A'!O39</f>
        <v>16.8</v>
      </c>
      <c r="K38" s="20">
        <f t="shared" si="0"/>
        <v>16.8</v>
      </c>
    </row>
    <row r="39" spans="2:11" ht="15.75" x14ac:dyDescent="0.25">
      <c r="B39" s="19">
        <f t="shared" si="1"/>
        <v>31</v>
      </c>
      <c r="C39" s="19" t="str">
        <f>'PARCIALES 110 A'!C40</f>
        <v>241U0356</v>
      </c>
      <c r="D39" s="36" t="str">
        <f>'PARCIALES 110 A'!D40:I40</f>
        <v>REYES MACARIO NICOLAS</v>
      </c>
      <c r="E39" s="37"/>
      <c r="F39" s="37"/>
      <c r="G39" s="37"/>
      <c r="H39" s="37"/>
      <c r="I39" s="38"/>
      <c r="J39" s="20">
        <f>+'PARCIALES 110 A'!O40</f>
        <v>17.2</v>
      </c>
      <c r="K39" s="20">
        <f t="shared" si="0"/>
        <v>17.2</v>
      </c>
    </row>
    <row r="40" spans="2:11" ht="15.75" x14ac:dyDescent="0.25">
      <c r="B40" s="19">
        <f t="shared" si="1"/>
        <v>32</v>
      </c>
      <c r="C40" s="19" t="str">
        <f>'PARCIALES 110 A'!C41</f>
        <v>241U0357</v>
      </c>
      <c r="D40" s="36" t="str">
        <f>'PARCIALES 110 A'!D41:I41</f>
        <v>ROSADO TEMICH CHRISTIAN</v>
      </c>
      <c r="E40" s="37"/>
      <c r="F40" s="37"/>
      <c r="G40" s="37"/>
      <c r="H40" s="37"/>
      <c r="I40" s="38"/>
      <c r="J40" s="20">
        <f>+'PARCIALES 110 A'!O41</f>
        <v>16.399999999999999</v>
      </c>
      <c r="K40" s="20">
        <f t="shared" si="0"/>
        <v>16.399999999999999</v>
      </c>
    </row>
    <row r="41" spans="2:11" ht="15.75" x14ac:dyDescent="0.25">
      <c r="B41" s="19">
        <f t="shared" si="1"/>
        <v>33</v>
      </c>
      <c r="C41" s="19" t="str">
        <f>'PARCIALES 110 A'!C42</f>
        <v>241U0562</v>
      </c>
      <c r="D41" s="36" t="str">
        <f>'PARCIALES 110 A'!D42:I42</f>
        <v>TORRES HERNANDEZ ERICK DE JESUS</v>
      </c>
      <c r="E41" s="37"/>
      <c r="F41" s="37"/>
      <c r="G41" s="37"/>
      <c r="H41" s="37"/>
      <c r="I41" s="38"/>
      <c r="J41" s="20">
        <f>+'PARCIALES 110 A'!O42</f>
        <v>14</v>
      </c>
      <c r="K41" s="20">
        <f t="shared" si="0"/>
        <v>14</v>
      </c>
    </row>
    <row r="42" spans="2:11" ht="15.75" x14ac:dyDescent="0.25">
      <c r="B42" s="19">
        <f t="shared" si="1"/>
        <v>34</v>
      </c>
      <c r="C42" s="19" t="str">
        <f>'PARCIALES 110 A'!C43</f>
        <v>241U0581</v>
      </c>
      <c r="D42" s="36" t="str">
        <f>'PARCIALES 110 A'!D43:I43</f>
        <v>TOTO PUCHETA ISIS DEL CARMEN</v>
      </c>
      <c r="E42" s="37"/>
      <c r="F42" s="37"/>
      <c r="G42" s="37"/>
      <c r="H42" s="37"/>
      <c r="I42" s="38"/>
      <c r="J42" s="20">
        <f>+'PARCIALES 110 A'!O43</f>
        <v>15.2</v>
      </c>
      <c r="K42" s="20">
        <f t="shared" si="0"/>
        <v>15.2</v>
      </c>
    </row>
    <row r="43" spans="2:11" ht="15.75" x14ac:dyDescent="0.25">
      <c r="B43" s="19">
        <f t="shared" si="1"/>
        <v>35</v>
      </c>
      <c r="C43" s="19" t="str">
        <f>'PARCIALES 110 A'!C44</f>
        <v>231U0659</v>
      </c>
      <c r="D43" s="36" t="str">
        <f>'PARCIALES 110 A'!D44:I44</f>
        <v xml:space="preserve">VENTURA LUNA JOHANAN ESAU </v>
      </c>
      <c r="E43" s="37"/>
      <c r="F43" s="37"/>
      <c r="G43" s="37"/>
      <c r="H43" s="37"/>
      <c r="I43" s="38"/>
      <c r="J43" s="20">
        <f>+'PARCIALES 110 A'!O44</f>
        <v>14</v>
      </c>
      <c r="K43" s="20">
        <f t="shared" si="0"/>
        <v>14</v>
      </c>
    </row>
    <row r="44" spans="2:11" ht="15.75" x14ac:dyDescent="0.25">
      <c r="B44" s="19">
        <f t="shared" si="1"/>
        <v>36</v>
      </c>
      <c r="C44" s="19" t="str">
        <f>'PARCIALES 110 A'!C45</f>
        <v>241U0358</v>
      </c>
      <c r="D44" s="36" t="str">
        <f>'PARCIALES 110 A'!D45:I45</f>
        <v xml:space="preserve"> XOLO MIXTEGA ALAN</v>
      </c>
      <c r="E44" s="37"/>
      <c r="F44" s="37"/>
      <c r="G44" s="37"/>
      <c r="H44" s="37"/>
      <c r="I44" s="38"/>
      <c r="J44" s="20">
        <f>+'PARCIALES 110 A'!O45</f>
        <v>14</v>
      </c>
      <c r="K44" s="20">
        <f t="shared" si="0"/>
        <v>14</v>
      </c>
    </row>
    <row r="45" spans="2:11" ht="15.75" x14ac:dyDescent="0.25">
      <c r="B45" s="19">
        <f t="shared" si="1"/>
        <v>37</v>
      </c>
      <c r="C45" s="19" t="str">
        <f>'PARCIALES 110 A'!C46</f>
        <v>241U0359</v>
      </c>
      <c r="D45" s="36" t="str">
        <f>'PARCIALES 110 A'!D46:I46</f>
        <v>ZAZUETA ZEPEDA DAEL ALEJANDRO</v>
      </c>
      <c r="E45" s="37"/>
      <c r="F45" s="37"/>
      <c r="G45" s="37"/>
      <c r="H45" s="37"/>
      <c r="I45" s="38"/>
      <c r="J45" s="20">
        <f>+'PARCIALES 110 A'!O46</f>
        <v>18</v>
      </c>
      <c r="K45" s="20">
        <f t="shared" si="0"/>
        <v>18</v>
      </c>
    </row>
    <row r="46" spans="2:11" x14ac:dyDescent="0.25">
      <c r="C46" s="81"/>
      <c r="D46" s="81"/>
      <c r="E46" s="1"/>
    </row>
    <row r="47" spans="2:11" x14ac:dyDescent="0.25">
      <c r="C47" s="81"/>
      <c r="D47" s="81"/>
      <c r="E47" s="1"/>
      <c r="H47" s="86" t="s">
        <v>18</v>
      </c>
      <c r="I47" s="86"/>
      <c r="J47" s="5">
        <f>COUNTIF(K9:K45,"&gt;=70")</f>
        <v>0</v>
      </c>
      <c r="K47" s="1"/>
    </row>
    <row r="48" spans="2:11" x14ac:dyDescent="0.25">
      <c r="C48" s="81"/>
      <c r="D48" s="81"/>
      <c r="E48" s="9"/>
      <c r="H48" s="86" t="s">
        <v>19</v>
      </c>
      <c r="I48" s="86"/>
      <c r="J48" s="5">
        <f>COUNTIF(K9:K45,"&lt;70")</f>
        <v>36</v>
      </c>
      <c r="K48" s="1"/>
    </row>
    <row r="49" spans="3:11" x14ac:dyDescent="0.25">
      <c r="C49" s="81"/>
      <c r="D49" s="81"/>
      <c r="E49" s="81"/>
      <c r="H49" s="86" t="s">
        <v>20</v>
      </c>
      <c r="I49" s="86"/>
      <c r="J49" s="5">
        <f>COUNT(J9:J45)</f>
        <v>36</v>
      </c>
      <c r="K49" s="1"/>
    </row>
    <row r="50" spans="3:11" x14ac:dyDescent="0.25">
      <c r="C50" s="81"/>
      <c r="D50" s="81"/>
      <c r="E50" s="1"/>
      <c r="H50" s="87" t="s">
        <v>15</v>
      </c>
      <c r="I50" s="87"/>
      <c r="J50" s="10">
        <f>J47/J49</f>
        <v>0</v>
      </c>
      <c r="K50" s="16"/>
    </row>
    <row r="51" spans="3:11" x14ac:dyDescent="0.25">
      <c r="C51" s="81"/>
      <c r="D51" s="81"/>
      <c r="E51" s="1"/>
      <c r="H51" s="87" t="s">
        <v>16</v>
      </c>
      <c r="I51" s="87"/>
      <c r="J51" s="10">
        <f>J48/J49</f>
        <v>1</v>
      </c>
      <c r="K51" s="17"/>
    </row>
    <row r="52" spans="3:11" x14ac:dyDescent="0.25">
      <c r="C52" s="81"/>
      <c r="D52" s="81"/>
      <c r="E52" s="9"/>
    </row>
    <row r="53" spans="3:11" x14ac:dyDescent="0.25">
      <c r="C53" s="1"/>
      <c r="D53" s="1"/>
      <c r="E53" s="9"/>
    </row>
    <row r="55" spans="3:11" x14ac:dyDescent="0.25">
      <c r="J55" s="81"/>
      <c r="K55" s="81"/>
    </row>
    <row r="56" spans="3:11" x14ac:dyDescent="0.25">
      <c r="J56" s="82"/>
      <c r="K56" s="82"/>
    </row>
  </sheetData>
  <mergeCells count="21">
    <mergeCell ref="J56:K56"/>
    <mergeCell ref="C50:D50"/>
    <mergeCell ref="H50:I50"/>
    <mergeCell ref="C51:D51"/>
    <mergeCell ref="H51:I51"/>
    <mergeCell ref="C52:D52"/>
    <mergeCell ref="J55:K55"/>
    <mergeCell ref="C47:D47"/>
    <mergeCell ref="H47:I47"/>
    <mergeCell ref="C48:D48"/>
    <mergeCell ref="H48:I48"/>
    <mergeCell ref="C49:E49"/>
    <mergeCell ref="H49:I49"/>
    <mergeCell ref="C46:D46"/>
    <mergeCell ref="B2:K2"/>
    <mergeCell ref="C3:K3"/>
    <mergeCell ref="D4:G4"/>
    <mergeCell ref="J4:K4"/>
    <mergeCell ref="D6:G6"/>
    <mergeCell ref="I6:J6"/>
    <mergeCell ref="D8:I8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D8A12-42BD-48E7-9BA7-C18F43F42948}">
  <dimension ref="B2:O41"/>
  <sheetViews>
    <sheetView zoomScale="83" workbookViewId="0">
      <selection activeCell="L9" sqref="L9:L30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3" bestFit="1" customWidth="1"/>
    <col min="4" max="7" width="10.85546875" customWidth="1"/>
    <col min="8" max="8" width="5" customWidth="1"/>
    <col min="9" max="9" width="7.5703125" customWidth="1"/>
    <col min="10" max="10" width="8.7109375" customWidth="1"/>
    <col min="11" max="11" width="7.7109375" customWidth="1"/>
    <col min="12" max="12" width="8.28515625" customWidth="1"/>
    <col min="13" max="13" width="8.140625" customWidth="1"/>
    <col min="14" max="14" width="9" customWidth="1"/>
    <col min="15" max="15" width="2" customWidth="1"/>
    <col min="16" max="16" width="5.5703125" customWidth="1"/>
  </cols>
  <sheetData>
    <row r="2" spans="2:15" ht="15.75" x14ac:dyDescent="0.25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3"/>
      <c r="O2" s="3"/>
    </row>
    <row r="3" spans="2:15" x14ac:dyDescent="0.25">
      <c r="C3" s="82" t="s">
        <v>8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1"/>
      <c r="O3" s="1"/>
    </row>
    <row r="4" spans="2:15" ht="15.75" x14ac:dyDescent="0.25">
      <c r="C4" t="s">
        <v>0</v>
      </c>
      <c r="D4" s="83" t="s">
        <v>139</v>
      </c>
      <c r="E4" s="83"/>
      <c r="F4" s="83"/>
      <c r="G4" s="83"/>
      <c r="I4" t="s">
        <v>1</v>
      </c>
      <c r="J4" s="76" t="s">
        <v>138</v>
      </c>
      <c r="K4" s="76"/>
      <c r="L4" t="s">
        <v>2</v>
      </c>
      <c r="M4" s="90">
        <f>'PARCIALES 110 A'!N4:N4</f>
        <v>45590</v>
      </c>
      <c r="N4" s="90"/>
    </row>
    <row r="5" spans="2:15" ht="6.75" customHeight="1" x14ac:dyDescent="0.25">
      <c r="D5" s="6"/>
      <c r="E5" s="6"/>
      <c r="F5" s="6"/>
      <c r="G5" s="6"/>
    </row>
    <row r="6" spans="2:15" ht="15.75" x14ac:dyDescent="0.25">
      <c r="C6" t="s">
        <v>3</v>
      </c>
      <c r="D6" s="76" t="str">
        <f>'PARCIALES 110 A'!D6:G6</f>
        <v>SEP 24 - DIC 24</v>
      </c>
      <c r="E6" s="76"/>
      <c r="F6" s="76"/>
      <c r="G6" s="76"/>
      <c r="I6" s="81" t="s">
        <v>21</v>
      </c>
      <c r="J6" s="81"/>
      <c r="K6" s="40" t="str">
        <f>'PARCIALES 110 A'!K6:N6</f>
        <v>L.C. GUILLERMO MORALES CADENA</v>
      </c>
      <c r="L6" s="40"/>
      <c r="M6" s="40"/>
    </row>
    <row r="7" spans="2:15" ht="11.25" customHeight="1" x14ac:dyDescent="0.25"/>
    <row r="8" spans="2:15" x14ac:dyDescent="0.25">
      <c r="B8" s="4" t="s">
        <v>4</v>
      </c>
      <c r="C8" s="5" t="s">
        <v>6</v>
      </c>
      <c r="D8" s="86" t="s">
        <v>5</v>
      </c>
      <c r="E8" s="86"/>
      <c r="F8" s="86"/>
      <c r="G8" s="86"/>
      <c r="H8" s="86"/>
      <c r="I8" s="86"/>
      <c r="J8" s="5" t="s">
        <v>7</v>
      </c>
      <c r="K8" s="5" t="s">
        <v>10</v>
      </c>
      <c r="L8" s="5" t="s">
        <v>11</v>
      </c>
      <c r="M8" s="5" t="s">
        <v>12</v>
      </c>
      <c r="N8" s="11" t="s">
        <v>24</v>
      </c>
    </row>
    <row r="9" spans="2:15" ht="18.75" x14ac:dyDescent="0.3">
      <c r="B9" s="21">
        <v>1</v>
      </c>
      <c r="C9" s="21" t="s">
        <v>163</v>
      </c>
      <c r="D9" s="29" t="s">
        <v>180</v>
      </c>
      <c r="E9" s="30"/>
      <c r="F9" s="30"/>
      <c r="G9" s="30"/>
      <c r="H9" s="30"/>
      <c r="I9" s="31"/>
      <c r="J9" s="22">
        <v>83</v>
      </c>
      <c r="K9" s="22">
        <v>92</v>
      </c>
      <c r="L9" s="73">
        <v>95</v>
      </c>
      <c r="M9" s="22"/>
      <c r="N9" s="23">
        <f>SUM(J9:M9)/4</f>
        <v>67.5</v>
      </c>
    </row>
    <row r="10" spans="2:15" ht="18.75" x14ac:dyDescent="0.3">
      <c r="B10" s="21">
        <f>B9+1</f>
        <v>2</v>
      </c>
      <c r="C10" s="21" t="s">
        <v>164</v>
      </c>
      <c r="D10" s="29" t="s">
        <v>181</v>
      </c>
      <c r="E10" s="30"/>
      <c r="F10" s="30"/>
      <c r="G10" s="30"/>
      <c r="H10" s="30"/>
      <c r="I10" s="31"/>
      <c r="J10" s="22">
        <v>98</v>
      </c>
      <c r="K10" s="22">
        <v>96</v>
      </c>
      <c r="L10" s="72">
        <v>95</v>
      </c>
      <c r="M10" s="22"/>
      <c r="N10" s="23">
        <f t="shared" ref="N10:N30" si="0">SUM(J10:M10)/4</f>
        <v>72.25</v>
      </c>
    </row>
    <row r="11" spans="2:15" ht="18.75" x14ac:dyDescent="0.3">
      <c r="B11" s="21">
        <f t="shared" ref="B11:B30" si="1">B10+1</f>
        <v>3</v>
      </c>
      <c r="C11" s="21" t="s">
        <v>165</v>
      </c>
      <c r="D11" s="29" t="s">
        <v>182</v>
      </c>
      <c r="E11" s="30"/>
      <c r="F11" s="30"/>
      <c r="G11" s="30"/>
      <c r="H11" s="30"/>
      <c r="I11" s="31"/>
      <c r="J11" s="22">
        <v>80.5</v>
      </c>
      <c r="K11" s="22">
        <v>84</v>
      </c>
      <c r="L11" s="72">
        <v>85</v>
      </c>
      <c r="M11" s="22"/>
      <c r="N11" s="23">
        <f t="shared" si="0"/>
        <v>62.375</v>
      </c>
    </row>
    <row r="12" spans="2:15" ht="18.75" x14ac:dyDescent="0.3">
      <c r="B12" s="21">
        <f t="shared" si="1"/>
        <v>4</v>
      </c>
      <c r="C12" s="21" t="s">
        <v>166</v>
      </c>
      <c r="D12" s="29" t="s">
        <v>183</v>
      </c>
      <c r="E12" s="30"/>
      <c r="F12" s="30"/>
      <c r="G12" s="30"/>
      <c r="H12" s="30"/>
      <c r="I12" s="31"/>
      <c r="J12" s="22">
        <v>98</v>
      </c>
      <c r="K12" s="22">
        <v>94</v>
      </c>
      <c r="L12" s="72">
        <v>90</v>
      </c>
      <c r="M12" s="22"/>
      <c r="N12" s="23">
        <f t="shared" si="0"/>
        <v>70.5</v>
      </c>
    </row>
    <row r="13" spans="2:15" ht="18.75" x14ac:dyDescent="0.3">
      <c r="B13" s="21">
        <f t="shared" si="1"/>
        <v>5</v>
      </c>
      <c r="C13" s="21" t="s">
        <v>167</v>
      </c>
      <c r="D13" s="29" t="s">
        <v>184</v>
      </c>
      <c r="E13" s="30"/>
      <c r="F13" s="30"/>
      <c r="G13" s="30"/>
      <c r="H13" s="30"/>
      <c r="I13" s="31"/>
      <c r="J13" s="22">
        <v>86</v>
      </c>
      <c r="K13" s="22">
        <v>88</v>
      </c>
      <c r="L13" s="72">
        <v>90</v>
      </c>
      <c r="M13" s="22"/>
      <c r="N13" s="23">
        <f t="shared" si="0"/>
        <v>66</v>
      </c>
    </row>
    <row r="14" spans="2:15" ht="18.75" x14ac:dyDescent="0.3">
      <c r="B14" s="21">
        <f t="shared" si="1"/>
        <v>6</v>
      </c>
      <c r="C14" s="21" t="s">
        <v>168</v>
      </c>
      <c r="D14" s="29" t="s">
        <v>185</v>
      </c>
      <c r="E14" s="30"/>
      <c r="F14" s="30"/>
      <c r="G14" s="30"/>
      <c r="H14" s="30"/>
      <c r="I14" s="31"/>
      <c r="J14" s="22">
        <v>90.5</v>
      </c>
      <c r="K14" s="22">
        <v>100</v>
      </c>
      <c r="L14" s="72">
        <v>100</v>
      </c>
      <c r="M14" s="22"/>
      <c r="N14" s="23">
        <f t="shared" si="0"/>
        <v>72.625</v>
      </c>
    </row>
    <row r="15" spans="2:15" ht="18.75" x14ac:dyDescent="0.3">
      <c r="B15" s="21">
        <f t="shared" si="1"/>
        <v>7</v>
      </c>
      <c r="C15" s="21" t="s">
        <v>169</v>
      </c>
      <c r="D15" s="29" t="s">
        <v>186</v>
      </c>
      <c r="E15" s="30"/>
      <c r="F15" s="30"/>
      <c r="G15" s="30"/>
      <c r="H15" s="30"/>
      <c r="I15" s="31"/>
      <c r="J15" s="22">
        <v>98</v>
      </c>
      <c r="K15" s="22">
        <v>96</v>
      </c>
      <c r="L15" s="72">
        <v>100</v>
      </c>
      <c r="M15" s="22"/>
      <c r="N15" s="23">
        <f t="shared" si="0"/>
        <v>73.5</v>
      </c>
    </row>
    <row r="16" spans="2:15" ht="18.75" x14ac:dyDescent="0.3">
      <c r="B16" s="21">
        <f t="shared" si="1"/>
        <v>8</v>
      </c>
      <c r="C16" s="21" t="s">
        <v>170</v>
      </c>
      <c r="D16" s="29" t="s">
        <v>187</v>
      </c>
      <c r="E16" s="30"/>
      <c r="F16" s="30"/>
      <c r="G16" s="30"/>
      <c r="H16" s="30"/>
      <c r="I16" s="31"/>
      <c r="J16" s="22">
        <v>94</v>
      </c>
      <c r="K16" s="22">
        <v>76</v>
      </c>
      <c r="L16" s="72">
        <v>95</v>
      </c>
      <c r="M16" s="22"/>
      <c r="N16" s="23">
        <f t="shared" si="0"/>
        <v>66.25</v>
      </c>
    </row>
    <row r="17" spans="2:14" ht="18.75" x14ac:dyDescent="0.3">
      <c r="B17" s="21">
        <f t="shared" si="1"/>
        <v>9</v>
      </c>
      <c r="C17" s="21" t="s">
        <v>171</v>
      </c>
      <c r="D17" s="29" t="s">
        <v>188</v>
      </c>
      <c r="E17" s="30"/>
      <c r="F17" s="30"/>
      <c r="G17" s="30"/>
      <c r="H17" s="30"/>
      <c r="I17" s="31"/>
      <c r="J17" s="22">
        <v>98</v>
      </c>
      <c r="K17" s="22">
        <v>92</v>
      </c>
      <c r="L17" s="72">
        <v>100</v>
      </c>
      <c r="M17" s="22"/>
      <c r="N17" s="23">
        <f t="shared" si="0"/>
        <v>72.5</v>
      </c>
    </row>
    <row r="18" spans="2:14" ht="18.75" x14ac:dyDescent="0.3">
      <c r="B18" s="21">
        <f t="shared" si="1"/>
        <v>10</v>
      </c>
      <c r="C18" s="21" t="s">
        <v>172</v>
      </c>
      <c r="D18" s="29" t="s">
        <v>189</v>
      </c>
      <c r="E18" s="30"/>
      <c r="F18" s="30"/>
      <c r="G18" s="30"/>
      <c r="H18" s="30"/>
      <c r="I18" s="31"/>
      <c r="J18" s="22">
        <v>98</v>
      </c>
      <c r="K18" s="22">
        <v>84</v>
      </c>
      <c r="L18" s="72">
        <v>80</v>
      </c>
      <c r="M18" s="22"/>
      <c r="N18" s="23">
        <f t="shared" si="0"/>
        <v>65.5</v>
      </c>
    </row>
    <row r="19" spans="2:14" ht="18.75" x14ac:dyDescent="0.3">
      <c r="B19" s="21">
        <f t="shared" si="1"/>
        <v>11</v>
      </c>
      <c r="C19" s="21" t="s">
        <v>173</v>
      </c>
      <c r="D19" s="29" t="s">
        <v>190</v>
      </c>
      <c r="E19" s="30"/>
      <c r="F19" s="30"/>
      <c r="G19" s="30"/>
      <c r="H19" s="30"/>
      <c r="I19" s="31"/>
      <c r="J19" s="22">
        <v>93</v>
      </c>
      <c r="K19" s="22">
        <v>90</v>
      </c>
      <c r="L19" s="72">
        <v>90</v>
      </c>
      <c r="M19" s="22"/>
      <c r="N19" s="23">
        <f t="shared" si="0"/>
        <v>68.25</v>
      </c>
    </row>
    <row r="20" spans="2:14" ht="18.75" x14ac:dyDescent="0.3">
      <c r="B20" s="21">
        <f t="shared" si="1"/>
        <v>12</v>
      </c>
      <c r="C20" s="21" t="s">
        <v>174</v>
      </c>
      <c r="D20" s="29" t="s">
        <v>191</v>
      </c>
      <c r="E20" s="30"/>
      <c r="F20" s="30"/>
      <c r="G20" s="30"/>
      <c r="H20" s="30"/>
      <c r="I20" s="31"/>
      <c r="J20" s="22">
        <v>96</v>
      </c>
      <c r="K20" s="22">
        <v>90</v>
      </c>
      <c r="L20" s="72">
        <v>95</v>
      </c>
      <c r="M20" s="22"/>
      <c r="N20" s="23">
        <f t="shared" si="0"/>
        <v>70.25</v>
      </c>
    </row>
    <row r="21" spans="2:14" ht="18.75" x14ac:dyDescent="0.3">
      <c r="B21" s="21">
        <f t="shared" si="1"/>
        <v>13</v>
      </c>
      <c r="C21" s="21" t="s">
        <v>175</v>
      </c>
      <c r="D21" s="29" t="s">
        <v>192</v>
      </c>
      <c r="E21" s="30"/>
      <c r="F21" s="30"/>
      <c r="G21" s="30"/>
      <c r="H21" s="30"/>
      <c r="I21" s="31"/>
      <c r="J21" s="22">
        <v>95</v>
      </c>
      <c r="K21" s="22">
        <v>100</v>
      </c>
      <c r="L21" s="72">
        <v>90</v>
      </c>
      <c r="M21" s="22"/>
      <c r="N21" s="23">
        <f>SUM(J21:M21)/4</f>
        <v>71.25</v>
      </c>
    </row>
    <row r="22" spans="2:14" ht="18.75" x14ac:dyDescent="0.3">
      <c r="B22" s="21">
        <f t="shared" si="1"/>
        <v>14</v>
      </c>
      <c r="C22" s="21" t="s">
        <v>176</v>
      </c>
      <c r="D22" s="29" t="s">
        <v>193</v>
      </c>
      <c r="E22" s="30"/>
      <c r="F22" s="30"/>
      <c r="G22" s="30"/>
      <c r="H22" s="30"/>
      <c r="I22" s="31"/>
      <c r="J22" s="22">
        <v>80.5</v>
      </c>
      <c r="K22" s="22">
        <v>94</v>
      </c>
      <c r="L22" s="72">
        <v>90</v>
      </c>
      <c r="M22" s="22"/>
      <c r="N22" s="23">
        <f t="shared" si="0"/>
        <v>66.125</v>
      </c>
    </row>
    <row r="23" spans="2:14" ht="18.75" x14ac:dyDescent="0.3">
      <c r="B23" s="21">
        <f t="shared" si="1"/>
        <v>15</v>
      </c>
      <c r="C23" s="21" t="s">
        <v>177</v>
      </c>
      <c r="D23" s="29" t="s">
        <v>194</v>
      </c>
      <c r="E23" s="30"/>
      <c r="F23" s="30"/>
      <c r="G23" s="30"/>
      <c r="H23" s="30"/>
      <c r="I23" s="31"/>
      <c r="J23" s="22">
        <v>95</v>
      </c>
      <c r="K23" s="22">
        <v>88</v>
      </c>
      <c r="L23" s="74">
        <v>100</v>
      </c>
      <c r="M23" s="22"/>
      <c r="N23" s="23">
        <f t="shared" si="0"/>
        <v>70.75</v>
      </c>
    </row>
    <row r="24" spans="2:14" ht="18.75" x14ac:dyDescent="0.3">
      <c r="B24" s="21">
        <f t="shared" si="1"/>
        <v>16</v>
      </c>
      <c r="C24" s="21" t="s">
        <v>178</v>
      </c>
      <c r="D24" s="29" t="s">
        <v>195</v>
      </c>
      <c r="E24" s="30"/>
      <c r="F24" s="30"/>
      <c r="G24" s="30"/>
      <c r="H24" s="30"/>
      <c r="I24" s="31"/>
      <c r="J24" s="22">
        <v>81</v>
      </c>
      <c r="K24" s="22">
        <v>100</v>
      </c>
      <c r="L24" s="72">
        <v>100</v>
      </c>
      <c r="M24" s="22"/>
      <c r="N24" s="23">
        <f t="shared" si="0"/>
        <v>70.25</v>
      </c>
    </row>
    <row r="25" spans="2:14" ht="18.75" x14ac:dyDescent="0.3">
      <c r="B25" s="21">
        <f t="shared" si="1"/>
        <v>17</v>
      </c>
      <c r="C25" s="21" t="s">
        <v>179</v>
      </c>
      <c r="D25" s="29" t="s">
        <v>196</v>
      </c>
      <c r="E25" s="30"/>
      <c r="F25" s="30"/>
      <c r="G25" s="30"/>
      <c r="H25" s="30"/>
      <c r="I25" s="31"/>
      <c r="J25" s="22">
        <v>98</v>
      </c>
      <c r="K25" s="22">
        <v>82</v>
      </c>
      <c r="L25" s="72">
        <v>85</v>
      </c>
      <c r="M25" s="22"/>
      <c r="N25" s="23">
        <f t="shared" si="0"/>
        <v>66.25</v>
      </c>
    </row>
    <row r="26" spans="2:14" ht="18.75" x14ac:dyDescent="0.3">
      <c r="B26" s="21">
        <f t="shared" si="1"/>
        <v>18</v>
      </c>
      <c r="C26" s="21" t="s">
        <v>197</v>
      </c>
      <c r="D26" s="29" t="s">
        <v>202</v>
      </c>
      <c r="E26" s="30"/>
      <c r="F26" s="30"/>
      <c r="G26" s="30"/>
      <c r="H26" s="30"/>
      <c r="I26" s="31"/>
      <c r="J26" s="22">
        <v>98</v>
      </c>
      <c r="K26" s="58">
        <v>90</v>
      </c>
      <c r="L26" s="74">
        <v>90</v>
      </c>
      <c r="M26" s="22"/>
      <c r="N26" s="23">
        <f t="shared" si="0"/>
        <v>69.5</v>
      </c>
    </row>
    <row r="27" spans="2:14" ht="18.75" x14ac:dyDescent="0.3">
      <c r="B27" s="21">
        <f t="shared" si="1"/>
        <v>19</v>
      </c>
      <c r="C27" s="21" t="s">
        <v>198</v>
      </c>
      <c r="D27" s="29" t="s">
        <v>203</v>
      </c>
      <c r="E27" s="30"/>
      <c r="F27" s="30"/>
      <c r="G27" s="30"/>
      <c r="H27" s="30"/>
      <c r="I27" s="31"/>
      <c r="J27" s="22">
        <v>98</v>
      </c>
      <c r="K27" s="22">
        <v>88</v>
      </c>
      <c r="L27" s="72">
        <v>95</v>
      </c>
      <c r="M27" s="22"/>
      <c r="N27" s="23">
        <f t="shared" si="0"/>
        <v>70.25</v>
      </c>
    </row>
    <row r="28" spans="2:14" ht="18.75" x14ac:dyDescent="0.3">
      <c r="B28" s="21">
        <f t="shared" si="1"/>
        <v>20</v>
      </c>
      <c r="C28" s="21" t="s">
        <v>199</v>
      </c>
      <c r="D28" s="29" t="s">
        <v>204</v>
      </c>
      <c r="E28" s="30"/>
      <c r="F28" s="30"/>
      <c r="G28" s="30"/>
      <c r="H28" s="30"/>
      <c r="I28" s="31"/>
      <c r="J28" s="22">
        <v>79</v>
      </c>
      <c r="K28" s="22">
        <v>100</v>
      </c>
      <c r="L28" s="72">
        <v>100</v>
      </c>
      <c r="M28" s="22"/>
      <c r="N28" s="23">
        <f t="shared" si="0"/>
        <v>69.75</v>
      </c>
    </row>
    <row r="29" spans="2:14" ht="18.75" x14ac:dyDescent="0.3">
      <c r="B29" s="21">
        <f t="shared" si="1"/>
        <v>21</v>
      </c>
      <c r="C29" s="21" t="s">
        <v>200</v>
      </c>
      <c r="D29" s="29" t="s">
        <v>205</v>
      </c>
      <c r="E29" s="30"/>
      <c r="F29" s="30"/>
      <c r="G29" s="30"/>
      <c r="H29" s="30"/>
      <c r="I29" s="31"/>
      <c r="J29" s="22">
        <v>90.5</v>
      </c>
      <c r="K29" s="22">
        <v>92</v>
      </c>
      <c r="L29" s="72">
        <v>95</v>
      </c>
      <c r="M29" s="22"/>
      <c r="N29" s="23">
        <f t="shared" si="0"/>
        <v>69.375</v>
      </c>
    </row>
    <row r="30" spans="2:14" ht="18.75" x14ac:dyDescent="0.3">
      <c r="B30" s="21">
        <f t="shared" si="1"/>
        <v>22</v>
      </c>
      <c r="C30" s="21" t="s">
        <v>201</v>
      </c>
      <c r="D30" s="29" t="s">
        <v>206</v>
      </c>
      <c r="E30" s="30"/>
      <c r="F30" s="30"/>
      <c r="G30" s="30"/>
      <c r="H30" s="30"/>
      <c r="I30" s="31"/>
      <c r="J30" s="22">
        <v>86</v>
      </c>
      <c r="K30" s="22">
        <v>100</v>
      </c>
      <c r="L30" s="72">
        <v>90</v>
      </c>
      <c r="M30" s="22"/>
      <c r="N30" s="23">
        <f t="shared" si="0"/>
        <v>69</v>
      </c>
    </row>
    <row r="31" spans="2:14" x14ac:dyDescent="0.25">
      <c r="C31" s="81"/>
      <c r="D31" s="81"/>
      <c r="E31" s="1"/>
    </row>
    <row r="32" spans="2:14" x14ac:dyDescent="0.25">
      <c r="C32" s="81"/>
      <c r="D32" s="81"/>
      <c r="E32" s="1"/>
      <c r="H32" s="86" t="s">
        <v>18</v>
      </c>
      <c r="I32" s="86"/>
      <c r="J32" s="5">
        <f>COUNTIF(J9:J30,"&gt;=70")</f>
        <v>22</v>
      </c>
      <c r="K32" s="5">
        <f>COUNTIF(K9:K30,"&gt;=70")</f>
        <v>22</v>
      </c>
      <c r="L32" s="5">
        <f>COUNTIF(L9:L30,"&gt;=70")</f>
        <v>22</v>
      </c>
      <c r="M32" s="5">
        <f>COUNTIF(M9:M30,"&gt;=70")</f>
        <v>0</v>
      </c>
      <c r="N32" s="15">
        <f>COUNTIF(N9:N30,"&gt;=70")</f>
        <v>10</v>
      </c>
    </row>
    <row r="33" spans="3:14" x14ac:dyDescent="0.25">
      <c r="C33" s="81"/>
      <c r="D33" s="81"/>
      <c r="E33" s="9"/>
      <c r="H33" s="86" t="s">
        <v>19</v>
      </c>
      <c r="I33" s="86"/>
      <c r="J33" s="5">
        <f>COUNTIF(J9:J31,"&lt;70")</f>
        <v>0</v>
      </c>
      <c r="K33" s="5">
        <f>COUNTIF(K9:K31,"&lt;70")</f>
        <v>0</v>
      </c>
      <c r="L33" s="5">
        <f>COUNTIF(L9:L31,"&lt;70")</f>
        <v>0</v>
      </c>
      <c r="M33" s="5">
        <f>COUNTIF(M9:M31,"&lt;70")</f>
        <v>0</v>
      </c>
      <c r="N33" s="15">
        <f>COUNTIF(N9:N31,"&lt;70")</f>
        <v>12</v>
      </c>
    </row>
    <row r="34" spans="3:14" x14ac:dyDescent="0.25">
      <c r="C34" s="81"/>
      <c r="D34" s="81"/>
      <c r="E34" s="81"/>
      <c r="H34" s="86" t="s">
        <v>20</v>
      </c>
      <c r="I34" s="86"/>
      <c r="J34" s="5">
        <f>COUNT(J9:J30)</f>
        <v>22</v>
      </c>
      <c r="K34" s="5">
        <f>COUNT(K9:K30)</f>
        <v>22</v>
      </c>
      <c r="L34" s="5">
        <f>COUNT(L9:L30)</f>
        <v>22</v>
      </c>
      <c r="M34" s="5">
        <f>COUNT(M9:M30)</f>
        <v>0</v>
      </c>
      <c r="N34" s="15">
        <f>COUNT(N9:N30)</f>
        <v>22</v>
      </c>
    </row>
    <row r="35" spans="3:14" x14ac:dyDescent="0.25">
      <c r="C35" s="81"/>
      <c r="D35" s="81"/>
      <c r="E35" s="1"/>
      <c r="H35" s="87" t="s">
        <v>15</v>
      </c>
      <c r="I35" s="87"/>
      <c r="J35" s="10">
        <f>J32/J34</f>
        <v>1</v>
      </c>
      <c r="K35" s="12">
        <f t="shared" ref="K35:N35" si="2">K32/K34</f>
        <v>1</v>
      </c>
      <c r="L35" s="12">
        <f t="shared" si="2"/>
        <v>1</v>
      </c>
      <c r="M35" s="12" t="e">
        <f t="shared" si="2"/>
        <v>#DIV/0!</v>
      </c>
      <c r="N35" s="14">
        <f t="shared" si="2"/>
        <v>0.45454545454545453</v>
      </c>
    </row>
    <row r="36" spans="3:14" x14ac:dyDescent="0.25">
      <c r="C36" s="81"/>
      <c r="D36" s="81"/>
      <c r="E36" s="1"/>
      <c r="H36" s="87" t="s">
        <v>16</v>
      </c>
      <c r="I36" s="87"/>
      <c r="J36" s="10">
        <f>J33/J34</f>
        <v>0</v>
      </c>
      <c r="K36" s="10">
        <f t="shared" ref="K36:N36" si="3">K33/K34</f>
        <v>0</v>
      </c>
      <c r="L36" s="12">
        <f t="shared" si="3"/>
        <v>0</v>
      </c>
      <c r="M36" s="12" t="e">
        <f t="shared" si="3"/>
        <v>#DIV/0!</v>
      </c>
      <c r="N36" s="14">
        <f t="shared" si="3"/>
        <v>0.54545454545454541</v>
      </c>
    </row>
    <row r="37" spans="3:14" x14ac:dyDescent="0.25">
      <c r="C37" s="81"/>
      <c r="D37" s="81"/>
      <c r="E37" s="9"/>
    </row>
    <row r="38" spans="3:14" x14ac:dyDescent="0.25">
      <c r="C38" s="1"/>
      <c r="D38" s="1"/>
      <c r="E38" s="9"/>
    </row>
    <row r="40" spans="3:14" x14ac:dyDescent="0.25">
      <c r="J40" s="85"/>
      <c r="K40" s="85"/>
      <c r="L40" s="85"/>
      <c r="M40" s="85"/>
    </row>
    <row r="41" spans="3:14" x14ac:dyDescent="0.25">
      <c r="J41" s="84" t="s">
        <v>17</v>
      </c>
      <c r="K41" s="84"/>
      <c r="L41" s="84"/>
      <c r="M41" s="84"/>
    </row>
  </sheetData>
  <mergeCells count="22">
    <mergeCell ref="C34:E34"/>
    <mergeCell ref="H34:I34"/>
    <mergeCell ref="J41:M41"/>
    <mergeCell ref="C35:D35"/>
    <mergeCell ref="H35:I35"/>
    <mergeCell ref="C36:D36"/>
    <mergeCell ref="H36:I36"/>
    <mergeCell ref="C37:D37"/>
    <mergeCell ref="J40:M40"/>
    <mergeCell ref="D8:I8"/>
    <mergeCell ref="C31:D31"/>
    <mergeCell ref="C32:D32"/>
    <mergeCell ref="H32:I32"/>
    <mergeCell ref="C33:D33"/>
    <mergeCell ref="H33:I33"/>
    <mergeCell ref="D6:G6"/>
    <mergeCell ref="I6:J6"/>
    <mergeCell ref="B2:M2"/>
    <mergeCell ref="C3:M3"/>
    <mergeCell ref="D4:G4"/>
    <mergeCell ref="J4:K4"/>
    <mergeCell ref="M4:N4"/>
  </mergeCells>
  <phoneticPr fontId="6" type="noConversion"/>
  <pageMargins left="0.25" right="0.25" top="0.75" bottom="0.75" header="0.3" footer="0.3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5BD2D-E360-4C22-ABCD-FBF0C916BD27}">
  <dimension ref="B2:P41"/>
  <sheetViews>
    <sheetView topLeftCell="A10" zoomScale="93" workbookViewId="0">
      <selection activeCell="N24" sqref="N24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0" width="8.140625" customWidth="1"/>
    <col min="11" max="11" width="7.5703125" customWidth="1"/>
    <col min="12" max="14" width="5.5703125" customWidth="1"/>
  </cols>
  <sheetData>
    <row r="2" spans="2:16" ht="15.75" x14ac:dyDescent="0.25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3"/>
      <c r="M2" s="3"/>
    </row>
    <row r="3" spans="2:16" x14ac:dyDescent="0.25">
      <c r="C3" s="82" t="s">
        <v>8</v>
      </c>
      <c r="D3" s="82"/>
      <c r="E3" s="82"/>
      <c r="F3" s="82"/>
      <c r="G3" s="82"/>
      <c r="H3" s="82"/>
      <c r="I3" s="82"/>
      <c r="J3" s="82"/>
      <c r="K3" s="82"/>
      <c r="L3" s="1"/>
      <c r="M3" s="1"/>
    </row>
    <row r="4" spans="2:16" x14ac:dyDescent="0.25">
      <c r="C4" t="s">
        <v>0</v>
      </c>
      <c r="D4" s="88" t="str">
        <f>'PARCIALES 505 A'!D4:G4</f>
        <v>GETIÓN ESTRATEGICA DE CAPITAL HUMANO II</v>
      </c>
      <c r="E4" s="88"/>
      <c r="F4" s="88"/>
      <c r="G4" s="88"/>
      <c r="I4" t="s">
        <v>1</v>
      </c>
      <c r="J4" s="89" t="str">
        <f>'PARCIALES 505 A'!J4:K4</f>
        <v>505 A</v>
      </c>
      <c r="K4" s="89"/>
    </row>
    <row r="5" spans="2:16" ht="6.75" customHeight="1" x14ac:dyDescent="0.25">
      <c r="D5" s="6"/>
      <c r="E5" s="6"/>
      <c r="F5" s="6"/>
      <c r="G5" s="6"/>
    </row>
    <row r="6" spans="2:16" x14ac:dyDescent="0.25">
      <c r="C6" t="s">
        <v>3</v>
      </c>
      <c r="D6" s="89" t="str">
        <f>'PARCIALES 505 A'!D6:G6</f>
        <v>SEP 24 - DIC 24</v>
      </c>
      <c r="E6" s="89"/>
      <c r="F6" s="89"/>
      <c r="G6" s="89"/>
      <c r="I6" s="81" t="s">
        <v>21</v>
      </c>
      <c r="J6" s="81"/>
      <c r="K6" s="2" t="str">
        <f>'PARCIALES 505 A'!K6:M6</f>
        <v>L.C. GUILLERMO MORALES CADENA</v>
      </c>
      <c r="L6" s="8"/>
      <c r="M6" s="8"/>
      <c r="N6" s="8"/>
      <c r="O6" s="8"/>
    </row>
    <row r="7" spans="2:16" ht="11.25" customHeight="1" x14ac:dyDescent="0.25"/>
    <row r="8" spans="2:16" x14ac:dyDescent="0.25">
      <c r="B8" s="5" t="s">
        <v>4</v>
      </c>
      <c r="C8" s="5" t="s">
        <v>6</v>
      </c>
      <c r="D8" s="86" t="s">
        <v>5</v>
      </c>
      <c r="E8" s="86"/>
      <c r="F8" s="86"/>
      <c r="G8" s="86"/>
      <c r="H8" s="86"/>
      <c r="I8" s="86"/>
      <c r="J8" s="5" t="s">
        <v>22</v>
      </c>
      <c r="K8" s="5" t="s">
        <v>23</v>
      </c>
    </row>
    <row r="9" spans="2:16" x14ac:dyDescent="0.25">
      <c r="B9" s="7">
        <v>1</v>
      </c>
      <c r="C9" s="7" t="str">
        <f>'PARCIALES 505 A'!C9</f>
        <v xml:space="preserve">221U0269 </v>
      </c>
      <c r="D9" s="39" t="str">
        <f>'PARCIALES 505 A'!D9:I9</f>
        <v>AMBROS XOLO JOSE ANTONIO</v>
      </c>
      <c r="E9" s="32"/>
      <c r="F9" s="32"/>
      <c r="G9" s="32"/>
      <c r="H9" s="32"/>
      <c r="I9" s="33"/>
      <c r="J9" s="13">
        <f>'PARCIALES 505 A'!N9</f>
        <v>67.5</v>
      </c>
      <c r="K9" s="13">
        <f t="shared" ref="K9:K30" si="0">+J9</f>
        <v>67.5</v>
      </c>
    </row>
    <row r="10" spans="2:16" x14ac:dyDescent="0.25">
      <c r="B10" s="7">
        <f>B9+1</f>
        <v>2</v>
      </c>
      <c r="C10" s="7" t="str">
        <f>'PARCIALES 505 A'!C10</f>
        <v>221U0275</v>
      </c>
      <c r="D10" s="39" t="str">
        <f>'PARCIALES 505 A'!D10:I10</f>
        <v>CAGAL TOTO SAYURI YATZIRY</v>
      </c>
      <c r="E10" s="32"/>
      <c r="F10" s="32"/>
      <c r="G10" s="32"/>
      <c r="H10" s="32"/>
      <c r="I10" s="33"/>
      <c r="J10" s="13">
        <f>'PARCIALES 505 A'!N10</f>
        <v>72.25</v>
      </c>
      <c r="K10" s="13">
        <f t="shared" si="0"/>
        <v>72.25</v>
      </c>
    </row>
    <row r="11" spans="2:16" x14ac:dyDescent="0.25">
      <c r="B11" s="7">
        <f t="shared" ref="B11:B30" si="1">B10+1</f>
        <v>3</v>
      </c>
      <c r="C11" s="7" t="str">
        <f>'PARCIALES 505 A'!C11</f>
        <v>221U0276</v>
      </c>
      <c r="D11" s="39" t="str">
        <f>'PARCIALES 505 A'!D11:I11</f>
        <v>CARMONA SERVIN DANIELA JAZMIN</v>
      </c>
      <c r="E11" s="32"/>
      <c r="F11" s="32"/>
      <c r="G11" s="32"/>
      <c r="H11" s="32"/>
      <c r="I11" s="33"/>
      <c r="J11" s="13">
        <f>'PARCIALES 505 A'!N11</f>
        <v>62.375</v>
      </c>
      <c r="K11" s="13">
        <f t="shared" si="0"/>
        <v>62.375</v>
      </c>
    </row>
    <row r="12" spans="2:16" x14ac:dyDescent="0.25">
      <c r="B12" s="7">
        <f t="shared" si="1"/>
        <v>4</v>
      </c>
      <c r="C12" s="7" t="str">
        <f>'PARCIALES 505 A'!C12</f>
        <v>221U0283</v>
      </c>
      <c r="D12" s="39" t="str">
        <f>'PARCIALES 505 A'!D12:I12</f>
        <v>CRUZ CHONTAL MIRIAN GUADALUPE</v>
      </c>
      <c r="E12" s="32"/>
      <c r="F12" s="32"/>
      <c r="G12" s="32"/>
      <c r="H12" s="32"/>
      <c r="I12" s="33"/>
      <c r="J12" s="13">
        <f>'PARCIALES 505 A'!N12</f>
        <v>70.5</v>
      </c>
      <c r="K12" s="13">
        <f t="shared" si="0"/>
        <v>70.5</v>
      </c>
    </row>
    <row r="13" spans="2:16" x14ac:dyDescent="0.25">
      <c r="B13" s="7">
        <f t="shared" si="1"/>
        <v>5</v>
      </c>
      <c r="C13" s="7" t="str">
        <f>'PARCIALES 505 A'!C13</f>
        <v>221U0285</v>
      </c>
      <c r="D13" s="39" t="str">
        <f>'PARCIALES 505 A'!D13:I13</f>
        <v>DEMENEGHI MIRANDA REGINA</v>
      </c>
      <c r="E13" s="32"/>
      <c r="F13" s="32"/>
      <c r="G13" s="32"/>
      <c r="H13" s="32"/>
      <c r="I13" s="33"/>
      <c r="J13" s="13">
        <f>'PARCIALES 505 A'!N13</f>
        <v>66</v>
      </c>
      <c r="K13" s="13">
        <f t="shared" si="0"/>
        <v>66</v>
      </c>
    </row>
    <row r="14" spans="2:16" x14ac:dyDescent="0.25">
      <c r="B14" s="7">
        <f t="shared" si="1"/>
        <v>6</v>
      </c>
      <c r="C14" s="7" t="str">
        <f>'PARCIALES 505 A'!C14</f>
        <v>221U0287</v>
      </c>
      <c r="D14" s="39" t="str">
        <f>'PARCIALES 505 A'!D14:I14</f>
        <v>DOMINGUEZ CRUZ GAEL</v>
      </c>
      <c r="E14" s="32"/>
      <c r="F14" s="32"/>
      <c r="G14" s="32"/>
      <c r="H14" s="32"/>
      <c r="I14" s="33"/>
      <c r="J14" s="13">
        <f>'PARCIALES 505 A'!N14</f>
        <v>72.625</v>
      </c>
      <c r="K14" s="13">
        <f t="shared" si="0"/>
        <v>72.625</v>
      </c>
    </row>
    <row r="15" spans="2:16" x14ac:dyDescent="0.25">
      <c r="B15" s="7">
        <f t="shared" si="1"/>
        <v>7</v>
      </c>
      <c r="C15" s="7" t="str">
        <f>'PARCIALES 505 A'!C15</f>
        <v>221U0642</v>
      </c>
      <c r="D15" s="39" t="str">
        <f>'PARCIALES 505 A'!D15:I15</f>
        <v>DOMINGUEZ PEÑA VANESSA</v>
      </c>
      <c r="E15" s="32"/>
      <c r="F15" s="32"/>
      <c r="G15" s="32"/>
      <c r="H15" s="32"/>
      <c r="I15" s="33"/>
      <c r="J15" s="13">
        <f>'PARCIALES 505 A'!N15</f>
        <v>73.5</v>
      </c>
      <c r="K15" s="13">
        <f t="shared" si="0"/>
        <v>73.5</v>
      </c>
      <c r="P15" s="18"/>
    </row>
    <row r="16" spans="2:16" x14ac:dyDescent="0.25">
      <c r="B16" s="7">
        <f t="shared" si="1"/>
        <v>8</v>
      </c>
      <c r="C16" s="7" t="str">
        <f>'PARCIALES 505 A'!C16</f>
        <v>221U0288</v>
      </c>
      <c r="D16" s="39" t="str">
        <f>'PARCIALES 505 A'!D16:I16</f>
        <v>ESCOBAR CHIPOL JOSE ARTURO</v>
      </c>
      <c r="E16" s="32"/>
      <c r="F16" s="32"/>
      <c r="G16" s="32"/>
      <c r="H16" s="32"/>
      <c r="I16" s="33"/>
      <c r="J16" s="13">
        <f>'PARCIALES 505 A'!N16</f>
        <v>66.25</v>
      </c>
      <c r="K16" s="13">
        <f t="shared" si="0"/>
        <v>66.25</v>
      </c>
    </row>
    <row r="17" spans="2:11" x14ac:dyDescent="0.25">
      <c r="B17" s="7">
        <f t="shared" si="1"/>
        <v>9</v>
      </c>
      <c r="C17" s="7" t="str">
        <f>'PARCIALES 505 A'!C17</f>
        <v>221U0292</v>
      </c>
      <c r="D17" s="39" t="str">
        <f>'PARCIALES 505 A'!D17:I17</f>
        <v>GONZALEZ PUCHETA ALEXANDRA</v>
      </c>
      <c r="E17" s="32"/>
      <c r="F17" s="32"/>
      <c r="G17" s="32"/>
      <c r="H17" s="32"/>
      <c r="I17" s="33"/>
      <c r="J17" s="13">
        <f>'PARCIALES 505 A'!N17</f>
        <v>72.5</v>
      </c>
      <c r="K17" s="13">
        <f t="shared" si="0"/>
        <v>72.5</v>
      </c>
    </row>
    <row r="18" spans="2:11" x14ac:dyDescent="0.25">
      <c r="B18" s="7">
        <f t="shared" si="1"/>
        <v>10</v>
      </c>
      <c r="C18" s="7" t="str">
        <f>'PARCIALES 505 A'!C18</f>
        <v>221U0294</v>
      </c>
      <c r="D18" s="39" t="str">
        <f>'PARCIALES 505 A'!D18:I18</f>
        <v>HERNANDEZ MARTINEZ FERNANDO</v>
      </c>
      <c r="E18" s="32"/>
      <c r="F18" s="32"/>
      <c r="G18" s="32"/>
      <c r="H18" s="32"/>
      <c r="I18" s="33"/>
      <c r="J18" s="13">
        <f>'PARCIALES 505 A'!N18</f>
        <v>65.5</v>
      </c>
      <c r="K18" s="13">
        <f t="shared" si="0"/>
        <v>65.5</v>
      </c>
    </row>
    <row r="19" spans="2:11" x14ac:dyDescent="0.25">
      <c r="B19" s="7">
        <f t="shared" si="1"/>
        <v>11</v>
      </c>
      <c r="C19" s="7" t="str">
        <f>'PARCIALES 505 A'!C19</f>
        <v>221U0299</v>
      </c>
      <c r="D19" s="39" t="str">
        <f>'PARCIALES 505 A'!D19:I19</f>
        <v>LUA GONZALEZ JORGE ALBERTO</v>
      </c>
      <c r="E19" s="32"/>
      <c r="F19" s="32"/>
      <c r="G19" s="32"/>
      <c r="H19" s="32"/>
      <c r="I19" s="33"/>
      <c r="J19" s="13">
        <f>'PARCIALES 505 A'!N19</f>
        <v>68.25</v>
      </c>
      <c r="K19" s="13">
        <f t="shared" si="0"/>
        <v>68.25</v>
      </c>
    </row>
    <row r="20" spans="2:11" x14ac:dyDescent="0.25">
      <c r="B20" s="7">
        <f t="shared" si="1"/>
        <v>12</v>
      </c>
      <c r="C20" s="7" t="str">
        <f>'PARCIALES 505 A'!C20</f>
        <v>221U0301</v>
      </c>
      <c r="D20" s="39" t="str">
        <f>'PARCIALES 505 A'!D20:I20</f>
        <v>MALAGA CAMACHO YAZARETH DEL CARMEN</v>
      </c>
      <c r="E20" s="32"/>
      <c r="F20" s="32"/>
      <c r="G20" s="32"/>
      <c r="H20" s="32"/>
      <c r="I20" s="33"/>
      <c r="J20" s="13">
        <f>'PARCIALES 505 A'!N20</f>
        <v>70.25</v>
      </c>
      <c r="K20" s="13">
        <f t="shared" si="0"/>
        <v>70.25</v>
      </c>
    </row>
    <row r="21" spans="2:11" x14ac:dyDescent="0.25">
      <c r="B21" s="7">
        <f t="shared" si="1"/>
        <v>13</v>
      </c>
      <c r="C21" s="7" t="str">
        <f>'PARCIALES 505 A'!C21</f>
        <v>221U0303</v>
      </c>
      <c r="D21" s="39" t="str">
        <f>'PARCIALES 505 A'!D21:I21</f>
        <v>MALAGA FISCAL DIANA GUADALUPE</v>
      </c>
      <c r="E21" s="32"/>
      <c r="F21" s="32"/>
      <c r="G21" s="32"/>
      <c r="H21" s="32"/>
      <c r="I21" s="33"/>
      <c r="J21" s="13">
        <f>'PARCIALES 505 A'!N21</f>
        <v>71.25</v>
      </c>
      <c r="K21" s="13">
        <f t="shared" si="0"/>
        <v>71.25</v>
      </c>
    </row>
    <row r="22" spans="2:11" x14ac:dyDescent="0.25">
      <c r="B22" s="7">
        <f t="shared" si="1"/>
        <v>14</v>
      </c>
      <c r="C22" s="7" t="str">
        <f>'PARCIALES 505 A'!C22</f>
        <v>221U0305</v>
      </c>
      <c r="D22" s="39" t="str">
        <f>'PARCIALES 505 A'!D22:I22</f>
        <v>MARTINEZ MARTINEZ CESAR MAURICIO</v>
      </c>
      <c r="E22" s="32"/>
      <c r="F22" s="32"/>
      <c r="G22" s="32"/>
      <c r="H22" s="32"/>
      <c r="I22" s="33"/>
      <c r="J22" s="13">
        <f>'PARCIALES 505 A'!N22</f>
        <v>66.125</v>
      </c>
      <c r="K22" s="13">
        <f t="shared" si="0"/>
        <v>66.125</v>
      </c>
    </row>
    <row r="23" spans="2:11" x14ac:dyDescent="0.25">
      <c r="B23" s="7">
        <f t="shared" si="1"/>
        <v>15</v>
      </c>
      <c r="C23" s="7" t="str">
        <f>'PARCIALES 505 A'!C23</f>
        <v>221U0307</v>
      </c>
      <c r="D23" s="39" t="str">
        <f>'PARCIALES 505 A'!D23:I23</f>
        <v>MELCHI COTA CINTHIA YARELI</v>
      </c>
      <c r="E23" s="32"/>
      <c r="F23" s="32"/>
      <c r="G23" s="32"/>
      <c r="H23" s="32"/>
      <c r="I23" s="33"/>
      <c r="J23" s="13">
        <f>'PARCIALES 505 A'!N23</f>
        <v>70.75</v>
      </c>
      <c r="K23" s="13">
        <f t="shared" si="0"/>
        <v>70.75</v>
      </c>
    </row>
    <row r="24" spans="2:11" x14ac:dyDescent="0.25">
      <c r="B24" s="7">
        <f t="shared" si="1"/>
        <v>16</v>
      </c>
      <c r="C24" s="7" t="str">
        <f>'PARCIALES 505 A'!C24</f>
        <v>221U0315</v>
      </c>
      <c r="D24" s="39" t="str">
        <f>'PARCIALES 505 A'!D24:I24</f>
        <v>ORTIZ RAMIREZ DIANA LIZZETH</v>
      </c>
      <c r="E24" s="32"/>
      <c r="F24" s="32"/>
      <c r="G24" s="32"/>
      <c r="H24" s="32"/>
      <c r="I24" s="33"/>
      <c r="J24" s="13">
        <f>'PARCIALES 505 A'!N24</f>
        <v>70.25</v>
      </c>
      <c r="K24" s="13">
        <f t="shared" si="0"/>
        <v>70.25</v>
      </c>
    </row>
    <row r="25" spans="2:11" x14ac:dyDescent="0.25">
      <c r="B25" s="7">
        <f t="shared" si="1"/>
        <v>17</v>
      </c>
      <c r="C25" s="7" t="str">
        <f>'PARCIALES 505 A'!C25</f>
        <v>211U0256</v>
      </c>
      <c r="D25" s="39" t="str">
        <f>'PARCIALES 505 A'!D25:I25</f>
        <v>OSORIO IXTEPAN MARCOS</v>
      </c>
      <c r="E25" s="32"/>
      <c r="F25" s="32"/>
      <c r="G25" s="32"/>
      <c r="H25" s="32"/>
      <c r="I25" s="33"/>
      <c r="J25" s="13">
        <f>'PARCIALES 505 A'!N25</f>
        <v>66.25</v>
      </c>
      <c r="K25" s="13">
        <f t="shared" si="0"/>
        <v>66.25</v>
      </c>
    </row>
    <row r="26" spans="2:11" x14ac:dyDescent="0.25">
      <c r="B26" s="7">
        <f t="shared" si="1"/>
        <v>18</v>
      </c>
      <c r="C26" s="7" t="str">
        <f>'PARCIALES 505 A'!C26</f>
        <v>211U0259</v>
      </c>
      <c r="D26" s="39" t="str">
        <f>'PARCIALES 505 A'!D26:I26</f>
        <v>PAXTIAN VILLEGAS YAZMIN DEL CARMEN</v>
      </c>
      <c r="E26" s="32"/>
      <c r="F26" s="32"/>
      <c r="G26" s="32"/>
      <c r="H26" s="32"/>
      <c r="I26" s="33"/>
      <c r="J26" s="13">
        <f>'PARCIALES 505 A'!N26</f>
        <v>69.5</v>
      </c>
      <c r="K26" s="13">
        <f t="shared" si="0"/>
        <v>69.5</v>
      </c>
    </row>
    <row r="27" spans="2:11" x14ac:dyDescent="0.25">
      <c r="B27" s="7">
        <f t="shared" si="1"/>
        <v>19</v>
      </c>
      <c r="C27" s="7" t="str">
        <f>'PARCIALES 505 A'!C27</f>
        <v>221U0323</v>
      </c>
      <c r="D27" s="39" t="str">
        <f>'PARCIALES 505 A'!D27:I27</f>
        <v>QUINO BUSTAMANTE VICTOR MANUEL</v>
      </c>
      <c r="E27" s="32"/>
      <c r="F27" s="32"/>
      <c r="G27" s="32"/>
      <c r="H27" s="32"/>
      <c r="I27" s="33"/>
      <c r="J27" s="13">
        <f>'PARCIALES 505 A'!N27</f>
        <v>70.25</v>
      </c>
      <c r="K27" s="13">
        <f t="shared" si="0"/>
        <v>70.25</v>
      </c>
    </row>
    <row r="28" spans="2:11" x14ac:dyDescent="0.25">
      <c r="B28" s="7">
        <f t="shared" si="1"/>
        <v>20</v>
      </c>
      <c r="C28" s="7" t="str">
        <f>'PARCIALES 505 A'!C28</f>
        <v>221U0330</v>
      </c>
      <c r="D28" s="39" t="str">
        <f>'PARCIALES 505 A'!D28:I28</f>
        <v>SANCHEZ MIXTEGA MARTIN</v>
      </c>
      <c r="E28" s="32"/>
      <c r="F28" s="32"/>
      <c r="G28" s="32"/>
      <c r="H28" s="32"/>
      <c r="I28" s="33"/>
      <c r="J28" s="13">
        <f>'PARCIALES 505 A'!N28</f>
        <v>69.75</v>
      </c>
      <c r="K28" s="13">
        <f t="shared" si="0"/>
        <v>69.75</v>
      </c>
    </row>
    <row r="29" spans="2:11" x14ac:dyDescent="0.25">
      <c r="B29" s="7">
        <f t="shared" si="1"/>
        <v>21</v>
      </c>
      <c r="C29" s="7" t="str">
        <f>'PARCIALES 505 A'!C29</f>
        <v>221U0339</v>
      </c>
      <c r="D29" s="39" t="str">
        <f>'PARCIALES 505 A'!D29:I29</f>
        <v>VELASCO COTA JORGE ALBERTO</v>
      </c>
      <c r="E29" s="32"/>
      <c r="F29" s="32"/>
      <c r="G29" s="32"/>
      <c r="H29" s="32"/>
      <c r="I29" s="33"/>
      <c r="J29" s="13">
        <f>'PARCIALES 505 A'!N29</f>
        <v>69.375</v>
      </c>
      <c r="K29" s="13">
        <f t="shared" si="0"/>
        <v>69.375</v>
      </c>
    </row>
    <row r="30" spans="2:11" x14ac:dyDescent="0.25">
      <c r="B30" s="7">
        <f t="shared" si="1"/>
        <v>22</v>
      </c>
      <c r="C30" s="7" t="str">
        <f>'PARCIALES 505 A'!C30</f>
        <v>221U0342</v>
      </c>
      <c r="D30" s="39" t="str">
        <f>'PARCIALES 505 A'!D30:I30</f>
        <v>XALA GARCÍA RAYSA MONTSERRAT</v>
      </c>
      <c r="E30" s="32"/>
      <c r="F30" s="32"/>
      <c r="G30" s="32"/>
      <c r="H30" s="32"/>
      <c r="I30" s="33"/>
      <c r="J30" s="13">
        <f>'PARCIALES 505 A'!N30</f>
        <v>69</v>
      </c>
      <c r="K30" s="13">
        <f t="shared" si="0"/>
        <v>69</v>
      </c>
    </row>
    <row r="31" spans="2:11" x14ac:dyDescent="0.25">
      <c r="C31" s="81"/>
      <c r="D31" s="81"/>
      <c r="E31" s="1"/>
    </row>
    <row r="32" spans="2:11" x14ac:dyDescent="0.25">
      <c r="C32" s="81"/>
      <c r="D32" s="81"/>
      <c r="E32" s="1"/>
      <c r="H32" s="86" t="s">
        <v>18</v>
      </c>
      <c r="I32" s="86"/>
      <c r="J32" s="5">
        <f>COUNTIF(K9:K30,"&gt;=70")</f>
        <v>10</v>
      </c>
      <c r="K32" s="1"/>
    </row>
    <row r="33" spans="3:11" x14ac:dyDescent="0.25">
      <c r="C33" s="81"/>
      <c r="D33" s="81"/>
      <c r="E33" s="9"/>
      <c r="H33" s="86" t="s">
        <v>19</v>
      </c>
      <c r="I33" s="86"/>
      <c r="J33" s="5">
        <f>COUNTIF(K9:K30,"&lt;70")</f>
        <v>12</v>
      </c>
      <c r="K33" s="1"/>
    </row>
    <row r="34" spans="3:11" x14ac:dyDescent="0.25">
      <c r="C34" s="81"/>
      <c r="D34" s="81"/>
      <c r="E34" s="81"/>
      <c r="H34" s="86" t="s">
        <v>20</v>
      </c>
      <c r="I34" s="86"/>
      <c r="J34" s="5">
        <f>COUNT(J9:J30)</f>
        <v>22</v>
      </c>
      <c r="K34" s="1"/>
    </row>
    <row r="35" spans="3:11" x14ac:dyDescent="0.25">
      <c r="C35" s="81"/>
      <c r="D35" s="81"/>
      <c r="E35" s="1"/>
      <c r="H35" s="87" t="s">
        <v>15</v>
      </c>
      <c r="I35" s="87"/>
      <c r="J35" s="10">
        <f>J32/J34</f>
        <v>0.45454545454545453</v>
      </c>
      <c r="K35" s="16"/>
    </row>
    <row r="36" spans="3:11" x14ac:dyDescent="0.25">
      <c r="C36" s="81"/>
      <c r="D36" s="81"/>
      <c r="E36" s="1"/>
      <c r="H36" s="87" t="s">
        <v>16</v>
      </c>
      <c r="I36" s="87"/>
      <c r="J36" s="10">
        <f>J33/J34</f>
        <v>0.54545454545454541</v>
      </c>
      <c r="K36" s="17"/>
    </row>
    <row r="37" spans="3:11" x14ac:dyDescent="0.25">
      <c r="C37" s="81"/>
      <c r="D37" s="81"/>
      <c r="E37" s="9"/>
    </row>
    <row r="38" spans="3:11" x14ac:dyDescent="0.25">
      <c r="C38" s="1"/>
      <c r="D38" s="1"/>
      <c r="E38" s="9"/>
    </row>
    <row r="40" spans="3:11" x14ac:dyDescent="0.25">
      <c r="J40" s="81"/>
      <c r="K40" s="81"/>
    </row>
    <row r="41" spans="3:11" x14ac:dyDescent="0.25">
      <c r="J41" s="82"/>
      <c r="K41" s="82"/>
    </row>
  </sheetData>
  <mergeCells count="21">
    <mergeCell ref="C34:E34"/>
    <mergeCell ref="H34:I34"/>
    <mergeCell ref="J41:K41"/>
    <mergeCell ref="C35:D35"/>
    <mergeCell ref="H35:I35"/>
    <mergeCell ref="C36:D36"/>
    <mergeCell ref="H36:I36"/>
    <mergeCell ref="C37:D37"/>
    <mergeCell ref="J40:K40"/>
    <mergeCell ref="D8:I8"/>
    <mergeCell ref="C31:D31"/>
    <mergeCell ref="C32:D32"/>
    <mergeCell ref="H32:I32"/>
    <mergeCell ref="C33:D33"/>
    <mergeCell ref="H33:I33"/>
    <mergeCell ref="B2:K2"/>
    <mergeCell ref="C3:K3"/>
    <mergeCell ref="D4:G4"/>
    <mergeCell ref="J4:K4"/>
    <mergeCell ref="D6:G6"/>
    <mergeCell ref="I6:J6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6F53A-67CA-4928-8C15-15611E84BD99}">
  <dimension ref="B2:Q32"/>
  <sheetViews>
    <sheetView topLeftCell="A4" zoomScale="83" workbookViewId="0">
      <selection activeCell="J9" sqref="J9:J21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3" bestFit="1" customWidth="1"/>
    <col min="4" max="5" width="10.85546875" customWidth="1"/>
    <col min="6" max="6" width="13.5703125" customWidth="1"/>
    <col min="7" max="7" width="12.28515625" customWidth="1"/>
    <col min="8" max="8" width="5" customWidth="1"/>
    <col min="9" max="9" width="7.5703125" customWidth="1"/>
    <col min="10" max="10" width="7.85546875" customWidth="1"/>
    <col min="11" max="14" width="6.42578125" customWidth="1"/>
    <col min="15" max="15" width="6.7109375" customWidth="1"/>
    <col min="16" max="16" width="7.42578125" customWidth="1"/>
    <col min="17" max="17" width="1.42578125" customWidth="1"/>
    <col min="18" max="18" width="5.5703125" customWidth="1"/>
  </cols>
  <sheetData>
    <row r="2" spans="2:17" ht="15.75" x14ac:dyDescent="0.25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3"/>
      <c r="Q2" s="3"/>
    </row>
    <row r="3" spans="2:17" x14ac:dyDescent="0.25">
      <c r="C3" s="82" t="s">
        <v>8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1"/>
      <c r="Q3" s="1"/>
    </row>
    <row r="4" spans="2:17" ht="15.75" x14ac:dyDescent="0.25">
      <c r="C4" t="s">
        <v>0</v>
      </c>
      <c r="D4" s="91" t="s">
        <v>140</v>
      </c>
      <c r="E4" s="91"/>
      <c r="F4" s="91"/>
      <c r="G4" s="91"/>
      <c r="I4" t="s">
        <v>1</v>
      </c>
      <c r="J4" s="76" t="s">
        <v>62</v>
      </c>
      <c r="K4" s="76"/>
      <c r="M4" t="s">
        <v>2</v>
      </c>
      <c r="N4" s="92">
        <f>'PARCIALES 110 A'!N4:N4</f>
        <v>45590</v>
      </c>
      <c r="O4" s="92"/>
    </row>
    <row r="5" spans="2:17" ht="6.75" customHeight="1" x14ac:dyDescent="0.25">
      <c r="D5" s="6"/>
      <c r="E5" s="6"/>
      <c r="F5" s="6"/>
      <c r="G5" s="6"/>
    </row>
    <row r="6" spans="2:17" ht="15.75" x14ac:dyDescent="0.25">
      <c r="C6" t="s">
        <v>3</v>
      </c>
      <c r="D6" s="76" t="str">
        <f>'PARCIALES 110 A'!D6:G6</f>
        <v>SEP 24 - DIC 24</v>
      </c>
      <c r="E6" s="76"/>
      <c r="F6" s="76"/>
      <c r="G6" s="76"/>
      <c r="I6" s="81" t="s">
        <v>21</v>
      </c>
      <c r="J6" s="81"/>
      <c r="K6" s="77" t="str">
        <f>'PARCIALES 110 A'!K6:N6</f>
        <v>L.C. GUILLERMO MORALES CADENA</v>
      </c>
      <c r="L6" s="77"/>
      <c r="M6" s="77"/>
      <c r="N6" s="77"/>
      <c r="O6" s="77"/>
    </row>
    <row r="7" spans="2:17" ht="11.25" customHeight="1" x14ac:dyDescent="0.25"/>
    <row r="8" spans="2:17" x14ac:dyDescent="0.25">
      <c r="B8" s="4" t="s">
        <v>4</v>
      </c>
      <c r="C8" s="5" t="s">
        <v>6</v>
      </c>
      <c r="D8" s="78" t="s">
        <v>5</v>
      </c>
      <c r="E8" s="79"/>
      <c r="F8" s="79"/>
      <c r="G8" s="79"/>
      <c r="H8" s="79"/>
      <c r="I8" s="80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1" t="s">
        <v>24</v>
      </c>
    </row>
    <row r="9" spans="2:17" ht="18.75" x14ac:dyDescent="0.3">
      <c r="B9" s="21">
        <v>1</v>
      </c>
      <c r="C9" s="21" t="s">
        <v>141</v>
      </c>
      <c r="D9" s="29" t="s">
        <v>152</v>
      </c>
      <c r="E9" s="30"/>
      <c r="F9" s="30"/>
      <c r="G9" s="30"/>
      <c r="H9" s="30"/>
      <c r="I9" s="31"/>
      <c r="J9" s="22">
        <v>70</v>
      </c>
      <c r="K9" s="22"/>
      <c r="L9" s="24"/>
      <c r="M9" s="22"/>
      <c r="N9" s="22"/>
      <c r="O9" s="22"/>
      <c r="P9" s="23">
        <f>SUM(J9:O9)/3</f>
        <v>23.333333333333332</v>
      </c>
    </row>
    <row r="10" spans="2:17" ht="18.75" x14ac:dyDescent="0.3">
      <c r="B10" s="21">
        <f>B9+1</f>
        <v>2</v>
      </c>
      <c r="C10" s="21" t="s">
        <v>142</v>
      </c>
      <c r="D10" s="29" t="s">
        <v>153</v>
      </c>
      <c r="E10" s="30"/>
      <c r="F10" s="30"/>
      <c r="G10" s="30"/>
      <c r="H10" s="30"/>
      <c r="I10" s="31"/>
      <c r="J10" s="22">
        <v>98</v>
      </c>
      <c r="K10" s="22"/>
      <c r="L10" s="22"/>
      <c r="M10" s="22"/>
      <c r="N10" s="22"/>
      <c r="O10" s="22"/>
      <c r="P10" s="23">
        <f t="shared" ref="P10:P21" si="0">SUM(J10:O10)/3</f>
        <v>32.666666666666664</v>
      </c>
    </row>
    <row r="11" spans="2:17" ht="18.75" x14ac:dyDescent="0.3">
      <c r="B11" s="21">
        <f t="shared" ref="B11:B21" si="1">B10+1</f>
        <v>3</v>
      </c>
      <c r="C11" s="21" t="s">
        <v>143</v>
      </c>
      <c r="D11" s="29" t="s">
        <v>154</v>
      </c>
      <c r="E11" s="30"/>
      <c r="F11" s="30"/>
      <c r="G11" s="30"/>
      <c r="H11" s="30"/>
      <c r="I11" s="31"/>
      <c r="J11" s="22">
        <v>92</v>
      </c>
      <c r="K11" s="22"/>
      <c r="L11" s="22"/>
      <c r="M11" s="22"/>
      <c r="N11" s="22"/>
      <c r="O11" s="22"/>
      <c r="P11" s="23">
        <f t="shared" si="0"/>
        <v>30.666666666666668</v>
      </c>
    </row>
    <row r="12" spans="2:17" ht="18.75" x14ac:dyDescent="0.3">
      <c r="B12" s="21">
        <f t="shared" si="1"/>
        <v>4</v>
      </c>
      <c r="C12" s="21" t="s">
        <v>144</v>
      </c>
      <c r="D12" s="29" t="s">
        <v>155</v>
      </c>
      <c r="E12" s="30"/>
      <c r="F12" s="30"/>
      <c r="G12" s="30"/>
      <c r="H12" s="30"/>
      <c r="I12" s="31"/>
      <c r="J12" s="22">
        <v>92</v>
      </c>
      <c r="K12" s="22"/>
      <c r="L12" s="22"/>
      <c r="M12" s="22"/>
      <c r="N12" s="22"/>
      <c r="O12" s="22"/>
      <c r="P12" s="23">
        <f t="shared" si="0"/>
        <v>30.666666666666668</v>
      </c>
    </row>
    <row r="13" spans="2:17" ht="18.75" x14ac:dyDescent="0.3">
      <c r="B13" s="21">
        <f t="shared" si="1"/>
        <v>5</v>
      </c>
      <c r="C13" s="21" t="s">
        <v>145</v>
      </c>
      <c r="D13" s="29" t="s">
        <v>156</v>
      </c>
      <c r="E13" s="30"/>
      <c r="F13" s="30"/>
      <c r="G13" s="30"/>
      <c r="H13" s="30"/>
      <c r="I13" s="31"/>
      <c r="J13" s="22">
        <v>88</v>
      </c>
      <c r="K13" s="22"/>
      <c r="L13" s="22"/>
      <c r="M13" s="22"/>
      <c r="N13" s="22"/>
      <c r="O13" s="22"/>
      <c r="P13" s="23">
        <f t="shared" si="0"/>
        <v>29.333333333333332</v>
      </c>
    </row>
    <row r="14" spans="2:17" ht="18.75" x14ac:dyDescent="0.3">
      <c r="B14" s="21">
        <f t="shared" si="1"/>
        <v>6</v>
      </c>
      <c r="C14" s="66" t="s">
        <v>146</v>
      </c>
      <c r="D14" s="67" t="s">
        <v>157</v>
      </c>
      <c r="E14" s="70"/>
      <c r="F14" s="70"/>
      <c r="G14" s="70"/>
      <c r="H14" s="70"/>
      <c r="I14" s="71"/>
      <c r="J14" s="50">
        <v>22</v>
      </c>
      <c r="K14" s="22"/>
      <c r="L14" s="22"/>
      <c r="M14" s="22"/>
      <c r="N14" s="22"/>
      <c r="O14" s="22"/>
      <c r="P14" s="23">
        <f t="shared" si="0"/>
        <v>7.333333333333333</v>
      </c>
    </row>
    <row r="15" spans="2:17" ht="18.75" x14ac:dyDescent="0.3">
      <c r="B15" s="21">
        <f t="shared" si="1"/>
        <v>7</v>
      </c>
      <c r="C15" s="21" t="s">
        <v>147</v>
      </c>
      <c r="D15" s="29" t="s">
        <v>158</v>
      </c>
      <c r="E15" s="30"/>
      <c r="F15" s="30"/>
      <c r="G15" s="30"/>
      <c r="H15" s="30"/>
      <c r="I15" s="31"/>
      <c r="J15" s="22">
        <v>84</v>
      </c>
      <c r="K15" s="22"/>
      <c r="L15" s="22"/>
      <c r="M15" s="22"/>
      <c r="N15" s="22"/>
      <c r="O15" s="22"/>
      <c r="P15" s="23">
        <f t="shared" si="0"/>
        <v>28</v>
      </c>
    </row>
    <row r="16" spans="2:17" ht="18.75" x14ac:dyDescent="0.3">
      <c r="B16" s="21">
        <f t="shared" si="1"/>
        <v>8</v>
      </c>
      <c r="C16" s="21" t="s">
        <v>148</v>
      </c>
      <c r="D16" s="29" t="s">
        <v>159</v>
      </c>
      <c r="E16" s="30"/>
      <c r="F16" s="30"/>
      <c r="G16" s="30"/>
      <c r="H16" s="30"/>
      <c r="I16" s="31"/>
      <c r="J16" s="22">
        <v>92</v>
      </c>
      <c r="K16" s="22"/>
      <c r="L16" s="22"/>
      <c r="M16" s="22"/>
      <c r="N16" s="22"/>
      <c r="O16" s="22"/>
      <c r="P16" s="23">
        <f t="shared" si="0"/>
        <v>30.666666666666668</v>
      </c>
    </row>
    <row r="17" spans="2:16" ht="18.75" x14ac:dyDescent="0.3">
      <c r="B17" s="21">
        <f t="shared" si="1"/>
        <v>9</v>
      </c>
      <c r="C17" s="21" t="s">
        <v>149</v>
      </c>
      <c r="D17" s="29" t="s">
        <v>160</v>
      </c>
      <c r="E17" s="30"/>
      <c r="F17" s="30"/>
      <c r="G17" s="30"/>
      <c r="H17" s="30"/>
      <c r="I17" s="31"/>
      <c r="J17" s="22">
        <v>82</v>
      </c>
      <c r="K17" s="22"/>
      <c r="L17" s="22"/>
      <c r="M17" s="22"/>
      <c r="N17" s="22"/>
      <c r="O17" s="22"/>
      <c r="P17" s="23">
        <f t="shared" si="0"/>
        <v>27.333333333333332</v>
      </c>
    </row>
    <row r="18" spans="2:16" ht="18.75" x14ac:dyDescent="0.3">
      <c r="B18" s="21">
        <f t="shared" si="1"/>
        <v>10</v>
      </c>
      <c r="C18" s="21" t="s">
        <v>37</v>
      </c>
      <c r="D18" s="29" t="s">
        <v>55</v>
      </c>
      <c r="E18" s="30"/>
      <c r="F18" s="30"/>
      <c r="G18" s="30"/>
      <c r="H18" s="30"/>
      <c r="I18" s="31"/>
      <c r="J18" s="22">
        <v>84</v>
      </c>
      <c r="K18" s="22"/>
      <c r="L18" s="22"/>
      <c r="M18" s="22"/>
      <c r="N18" s="22"/>
      <c r="O18" s="22"/>
      <c r="P18" s="23">
        <f t="shared" si="0"/>
        <v>28</v>
      </c>
    </row>
    <row r="19" spans="2:16" ht="18.75" x14ac:dyDescent="0.3">
      <c r="B19" s="21">
        <f t="shared" si="1"/>
        <v>11</v>
      </c>
      <c r="C19" s="21" t="s">
        <v>150</v>
      </c>
      <c r="D19" s="29" t="s">
        <v>161</v>
      </c>
      <c r="E19" s="30"/>
      <c r="F19" s="30"/>
      <c r="G19" s="30"/>
      <c r="H19" s="30"/>
      <c r="I19" s="31"/>
      <c r="J19" s="22">
        <v>76</v>
      </c>
      <c r="K19" s="22"/>
      <c r="L19" s="22"/>
      <c r="M19" s="22"/>
      <c r="N19" s="22"/>
      <c r="O19" s="22"/>
      <c r="P19" s="23">
        <f t="shared" si="0"/>
        <v>25.333333333333332</v>
      </c>
    </row>
    <row r="20" spans="2:16" ht="18.75" x14ac:dyDescent="0.3">
      <c r="B20" s="21">
        <f t="shared" si="1"/>
        <v>12</v>
      </c>
      <c r="C20" s="21" t="s">
        <v>151</v>
      </c>
      <c r="D20" s="29" t="s">
        <v>162</v>
      </c>
      <c r="E20" s="30"/>
      <c r="F20" s="30"/>
      <c r="G20" s="30"/>
      <c r="H20" s="30"/>
      <c r="I20" s="31"/>
      <c r="J20" s="22">
        <v>82</v>
      </c>
      <c r="K20" s="22"/>
      <c r="L20" s="22"/>
      <c r="M20" s="22"/>
      <c r="N20" s="22"/>
      <c r="O20" s="22"/>
      <c r="P20" s="23">
        <f t="shared" si="0"/>
        <v>27.333333333333332</v>
      </c>
    </row>
    <row r="21" spans="2:16" ht="18.75" x14ac:dyDescent="0.3">
      <c r="B21" s="21">
        <f t="shared" si="1"/>
        <v>13</v>
      </c>
      <c r="C21" s="21" t="s">
        <v>38</v>
      </c>
      <c r="D21" s="29" t="s">
        <v>56</v>
      </c>
      <c r="E21" s="30"/>
      <c r="F21" s="30"/>
      <c r="G21" s="30"/>
      <c r="H21" s="30"/>
      <c r="I21" s="31"/>
      <c r="J21" s="22">
        <v>70</v>
      </c>
      <c r="K21" s="22"/>
      <c r="L21" s="22"/>
      <c r="M21" s="22"/>
      <c r="N21" s="22"/>
      <c r="O21" s="22"/>
      <c r="P21" s="23">
        <f t="shared" si="0"/>
        <v>23.333333333333332</v>
      </c>
    </row>
    <row r="22" spans="2:16" x14ac:dyDescent="0.25">
      <c r="C22" s="81"/>
      <c r="D22" s="81"/>
      <c r="E22" s="1"/>
    </row>
    <row r="23" spans="2:16" x14ac:dyDescent="0.25">
      <c r="C23" s="81"/>
      <c r="D23" s="81"/>
      <c r="E23" s="1"/>
      <c r="H23" s="86" t="s">
        <v>18</v>
      </c>
      <c r="I23" s="86"/>
      <c r="J23" s="5">
        <f t="shared" ref="J23:P23" si="2">COUNTIF(J9:J21,"&gt;=70")</f>
        <v>12</v>
      </c>
      <c r="K23" s="5">
        <f t="shared" si="2"/>
        <v>0</v>
      </c>
      <c r="L23" s="5">
        <f t="shared" si="2"/>
        <v>0</v>
      </c>
      <c r="M23" s="5">
        <f t="shared" si="2"/>
        <v>0</v>
      </c>
      <c r="N23" s="5">
        <f t="shared" si="2"/>
        <v>0</v>
      </c>
      <c r="O23" s="5">
        <f t="shared" si="2"/>
        <v>0</v>
      </c>
      <c r="P23" s="15">
        <f t="shared" si="2"/>
        <v>0</v>
      </c>
    </row>
    <row r="24" spans="2:16" x14ac:dyDescent="0.25">
      <c r="C24" s="81"/>
      <c r="D24" s="81"/>
      <c r="E24" s="9"/>
      <c r="H24" s="86" t="s">
        <v>19</v>
      </c>
      <c r="I24" s="86"/>
      <c r="J24" s="5">
        <f t="shared" ref="J24:P24" si="3">COUNTIF(J9:J22,"&lt;70")</f>
        <v>1</v>
      </c>
      <c r="K24" s="5">
        <f t="shared" si="3"/>
        <v>0</v>
      </c>
      <c r="L24" s="5">
        <f t="shared" si="3"/>
        <v>0</v>
      </c>
      <c r="M24" s="5">
        <f t="shared" si="3"/>
        <v>0</v>
      </c>
      <c r="N24" s="5">
        <f t="shared" si="3"/>
        <v>0</v>
      </c>
      <c r="O24" s="5">
        <f t="shared" si="3"/>
        <v>0</v>
      </c>
      <c r="P24" s="15">
        <f t="shared" si="3"/>
        <v>13</v>
      </c>
    </row>
    <row r="25" spans="2:16" x14ac:dyDescent="0.25">
      <c r="C25" s="81"/>
      <c r="D25" s="81"/>
      <c r="E25" s="81"/>
      <c r="H25" s="86" t="s">
        <v>20</v>
      </c>
      <c r="I25" s="86"/>
      <c r="J25" s="5">
        <f t="shared" ref="J25:P25" si="4">COUNT(J9:J21)</f>
        <v>13</v>
      </c>
      <c r="K25" s="5">
        <f t="shared" si="4"/>
        <v>0</v>
      </c>
      <c r="L25" s="5">
        <f t="shared" si="4"/>
        <v>0</v>
      </c>
      <c r="M25" s="5">
        <f t="shared" si="4"/>
        <v>0</v>
      </c>
      <c r="N25" s="5">
        <f t="shared" si="4"/>
        <v>0</v>
      </c>
      <c r="O25" s="5">
        <f t="shared" si="4"/>
        <v>0</v>
      </c>
      <c r="P25" s="15">
        <f t="shared" si="4"/>
        <v>13</v>
      </c>
    </row>
    <row r="26" spans="2:16" x14ac:dyDescent="0.25">
      <c r="C26" s="81"/>
      <c r="D26" s="81"/>
      <c r="E26" s="1"/>
      <c r="H26" s="87" t="s">
        <v>15</v>
      </c>
      <c r="I26" s="87"/>
      <c r="J26" s="10">
        <f>J23/J25</f>
        <v>0.92307692307692313</v>
      </c>
      <c r="K26" s="12" t="e">
        <f t="shared" ref="K26:P26" si="5">K23/K25</f>
        <v>#DIV/0!</v>
      </c>
      <c r="L26" s="12" t="e">
        <f t="shared" si="5"/>
        <v>#DIV/0!</v>
      </c>
      <c r="M26" s="12" t="e">
        <f t="shared" si="5"/>
        <v>#DIV/0!</v>
      </c>
      <c r="N26" s="12" t="e">
        <f t="shared" si="5"/>
        <v>#DIV/0!</v>
      </c>
      <c r="O26" s="12" t="e">
        <f t="shared" si="5"/>
        <v>#DIV/0!</v>
      </c>
      <c r="P26" s="14">
        <f t="shared" si="5"/>
        <v>0</v>
      </c>
    </row>
    <row r="27" spans="2:16" x14ac:dyDescent="0.25">
      <c r="C27" s="81"/>
      <c r="D27" s="81"/>
      <c r="E27" s="1"/>
      <c r="H27" s="87" t="s">
        <v>16</v>
      </c>
      <c r="I27" s="87"/>
      <c r="J27" s="10">
        <f>J24/J25</f>
        <v>7.6923076923076927E-2</v>
      </c>
      <c r="K27" s="10" t="e">
        <f t="shared" ref="K27:P27" si="6">K24/K25</f>
        <v>#DIV/0!</v>
      </c>
      <c r="L27" s="12" t="e">
        <f t="shared" si="6"/>
        <v>#DIV/0!</v>
      </c>
      <c r="M27" s="12" t="e">
        <f t="shared" si="6"/>
        <v>#DIV/0!</v>
      </c>
      <c r="N27" s="12" t="e">
        <f t="shared" si="6"/>
        <v>#DIV/0!</v>
      </c>
      <c r="O27" s="12" t="e">
        <f t="shared" si="6"/>
        <v>#DIV/0!</v>
      </c>
      <c r="P27" s="14">
        <f t="shared" si="6"/>
        <v>1</v>
      </c>
    </row>
    <row r="28" spans="2:16" x14ac:dyDescent="0.25">
      <c r="C28" s="81"/>
      <c r="D28" s="81"/>
      <c r="E28" s="9"/>
    </row>
    <row r="29" spans="2:16" x14ac:dyDescent="0.25">
      <c r="C29" s="1"/>
      <c r="D29" s="1"/>
      <c r="E29" s="9"/>
    </row>
    <row r="31" spans="2:16" x14ac:dyDescent="0.25">
      <c r="J31" s="85"/>
      <c r="K31" s="85"/>
      <c r="L31" s="85"/>
      <c r="M31" s="85"/>
      <c r="N31" s="85"/>
      <c r="O31" s="85"/>
    </row>
    <row r="32" spans="2:16" x14ac:dyDescent="0.25">
      <c r="J32" s="84" t="s">
        <v>17</v>
      </c>
      <c r="K32" s="84"/>
      <c r="L32" s="84"/>
      <c r="M32" s="84"/>
      <c r="N32" s="84"/>
      <c r="O32" s="84"/>
    </row>
  </sheetData>
  <mergeCells count="23">
    <mergeCell ref="J31:O31"/>
    <mergeCell ref="J32:O32"/>
    <mergeCell ref="C25:E25"/>
    <mergeCell ref="H25:I25"/>
    <mergeCell ref="C26:D26"/>
    <mergeCell ref="H26:I26"/>
    <mergeCell ref="C27:D27"/>
    <mergeCell ref="H27:I27"/>
    <mergeCell ref="C23:D23"/>
    <mergeCell ref="H23:I23"/>
    <mergeCell ref="C24:D24"/>
    <mergeCell ref="H24:I24"/>
    <mergeCell ref="C28:D28"/>
    <mergeCell ref="D6:G6"/>
    <mergeCell ref="I6:J6"/>
    <mergeCell ref="K6:O6"/>
    <mergeCell ref="D8:I8"/>
    <mergeCell ref="C22:D22"/>
    <mergeCell ref="B2:O2"/>
    <mergeCell ref="C3:O3"/>
    <mergeCell ref="D4:G4"/>
    <mergeCell ref="J4:K4"/>
    <mergeCell ref="N4:O4"/>
  </mergeCells>
  <pageMargins left="0.25" right="0.25" top="0.75" bottom="0.75" header="0.3" footer="0.3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D26B5-4A6B-4966-8557-5E35DD169D34}">
  <dimension ref="B2:P32"/>
  <sheetViews>
    <sheetView zoomScale="93" workbookViewId="0">
      <selection activeCell="M29" sqref="M29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0" width="8.140625" customWidth="1"/>
    <col min="11" max="11" width="7.5703125" customWidth="1"/>
    <col min="12" max="14" width="5.5703125" customWidth="1"/>
  </cols>
  <sheetData>
    <row r="2" spans="2:16" ht="15.75" x14ac:dyDescent="0.25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3"/>
      <c r="M2" s="3"/>
    </row>
    <row r="3" spans="2:16" x14ac:dyDescent="0.25">
      <c r="C3" s="82" t="s">
        <v>8</v>
      </c>
      <c r="D3" s="82"/>
      <c r="E3" s="82"/>
      <c r="F3" s="82"/>
      <c r="G3" s="82"/>
      <c r="H3" s="82"/>
      <c r="I3" s="82"/>
      <c r="J3" s="82"/>
      <c r="K3" s="82"/>
      <c r="L3" s="1"/>
      <c r="M3" s="1"/>
    </row>
    <row r="4" spans="2:16" x14ac:dyDescent="0.25">
      <c r="C4" t="s">
        <v>0</v>
      </c>
      <c r="D4" s="88" t="str">
        <f>'PARCIALES 705 B'!D4:G4</f>
        <v>DIAGNÓSTICO Y EVALUACIÓN EMPRESARIAL</v>
      </c>
      <c r="E4" s="88"/>
      <c r="F4" s="88"/>
      <c r="G4" s="88"/>
      <c r="I4" t="s">
        <v>1</v>
      </c>
      <c r="J4" s="89" t="str">
        <f>'PARCIALES 705 B'!J4:K4</f>
        <v>705 B</v>
      </c>
      <c r="K4" s="89"/>
    </row>
    <row r="5" spans="2:16" ht="6.75" customHeight="1" x14ac:dyDescent="0.25">
      <c r="D5" s="6"/>
      <c r="E5" s="6"/>
      <c r="F5" s="6"/>
      <c r="G5" s="6"/>
    </row>
    <row r="6" spans="2:16" x14ac:dyDescent="0.25">
      <c r="C6" t="s">
        <v>3</v>
      </c>
      <c r="D6" s="89" t="str">
        <f>'PARCIALES 505 A'!D6:G6</f>
        <v>SEP 24 - DIC 24</v>
      </c>
      <c r="E6" s="89"/>
      <c r="F6" s="89"/>
      <c r="G6" s="89"/>
      <c r="I6" s="81" t="s">
        <v>21</v>
      </c>
      <c r="J6" s="81"/>
      <c r="K6" s="2" t="str">
        <f>'PARCIALES 505 A'!K6:M6</f>
        <v>L.C. GUILLERMO MORALES CADENA</v>
      </c>
      <c r="L6" s="8"/>
      <c r="M6" s="8"/>
      <c r="N6" s="8"/>
      <c r="O6" s="8"/>
    </row>
    <row r="7" spans="2:16" ht="11.25" customHeight="1" x14ac:dyDescent="0.25"/>
    <row r="8" spans="2:16" x14ac:dyDescent="0.25">
      <c r="B8" s="5" t="s">
        <v>4</v>
      </c>
      <c r="C8" s="5" t="s">
        <v>6</v>
      </c>
      <c r="D8" s="86" t="s">
        <v>5</v>
      </c>
      <c r="E8" s="86"/>
      <c r="F8" s="86"/>
      <c r="G8" s="86"/>
      <c r="H8" s="86"/>
      <c r="I8" s="86"/>
      <c r="J8" s="5" t="s">
        <v>22</v>
      </c>
      <c r="K8" s="5" t="s">
        <v>23</v>
      </c>
    </row>
    <row r="9" spans="2:16" x14ac:dyDescent="0.25">
      <c r="B9" s="7">
        <v>1</v>
      </c>
      <c r="C9" s="7" t="str">
        <f>'PARCIALES 705 B'!C9</f>
        <v>211U0219</v>
      </c>
      <c r="D9" s="93" t="str">
        <f>'PARCIALES 705 B'!D9:I9</f>
        <v>CANCINO CHIGUIL KARLA VANESSA</v>
      </c>
      <c r="E9" s="94"/>
      <c r="F9" s="94"/>
      <c r="G9" s="94"/>
      <c r="H9" s="94"/>
      <c r="I9" s="95"/>
      <c r="J9" s="13">
        <f>'PARCIALES 705 B'!P9</f>
        <v>23.333333333333332</v>
      </c>
      <c r="K9" s="13">
        <f t="shared" ref="K9:K21" si="0">+J9</f>
        <v>23.333333333333332</v>
      </c>
    </row>
    <row r="10" spans="2:16" x14ac:dyDescent="0.25">
      <c r="B10" s="7">
        <f>B9+1</f>
        <v>2</v>
      </c>
      <c r="C10" s="7" t="str">
        <f>'PARCIALES 705 B'!C10</f>
        <v>211U0224</v>
      </c>
      <c r="D10" s="93" t="str">
        <f>'PARCIALES 705 B'!D10:I10</f>
        <v>CHIGUIL PUCHETA ANDREA LIZETH</v>
      </c>
      <c r="E10" s="94"/>
      <c r="F10" s="94"/>
      <c r="G10" s="94"/>
      <c r="H10" s="94"/>
      <c r="I10" s="95"/>
      <c r="J10" s="13">
        <f>'PARCIALES 705 B'!P10</f>
        <v>32.666666666666664</v>
      </c>
      <c r="K10" s="13">
        <f t="shared" si="0"/>
        <v>32.666666666666664</v>
      </c>
    </row>
    <row r="11" spans="2:16" x14ac:dyDescent="0.25">
      <c r="B11" s="7">
        <f t="shared" ref="B11:B21" si="1">B10+1</f>
        <v>3</v>
      </c>
      <c r="C11" s="7" t="str">
        <f>'PARCIALES 705 B'!C11</f>
        <v>211U0647</v>
      </c>
      <c r="D11" s="93" t="str">
        <f>'PARCIALES 705 B'!D11:I11</f>
        <v>CRUZ CONTRERAS DALLIANS</v>
      </c>
      <c r="E11" s="94"/>
      <c r="F11" s="94"/>
      <c r="G11" s="94"/>
      <c r="H11" s="94"/>
      <c r="I11" s="95"/>
      <c r="J11" s="13">
        <f>'PARCIALES 705 B'!P11</f>
        <v>30.666666666666668</v>
      </c>
      <c r="K11" s="13">
        <f t="shared" si="0"/>
        <v>30.666666666666668</v>
      </c>
    </row>
    <row r="12" spans="2:16" x14ac:dyDescent="0.25">
      <c r="B12" s="7">
        <f t="shared" si="1"/>
        <v>4</v>
      </c>
      <c r="C12" s="7" t="str">
        <f>'PARCIALES 705 B'!C12</f>
        <v>211U0239</v>
      </c>
      <c r="D12" s="93" t="str">
        <f>'PARCIALES 705 B'!D12:I12</f>
        <v>GUTIERREZ HERVIS ALONDRA</v>
      </c>
      <c r="E12" s="94"/>
      <c r="F12" s="94"/>
      <c r="G12" s="94"/>
      <c r="H12" s="94"/>
      <c r="I12" s="95"/>
      <c r="J12" s="13">
        <f>'PARCIALES 705 B'!P12</f>
        <v>30.666666666666668</v>
      </c>
      <c r="K12" s="13">
        <f t="shared" si="0"/>
        <v>30.666666666666668</v>
      </c>
    </row>
    <row r="13" spans="2:16" x14ac:dyDescent="0.25">
      <c r="B13" s="7">
        <f t="shared" si="1"/>
        <v>5</v>
      </c>
      <c r="C13" s="7" t="str">
        <f>'PARCIALES 705 B'!C13</f>
        <v>211U0241</v>
      </c>
      <c r="D13" s="93" t="str">
        <f>'PARCIALES 705 B'!D13:I13</f>
        <v>ISIDORO COYOLT BRAYAN</v>
      </c>
      <c r="E13" s="94"/>
      <c r="F13" s="94"/>
      <c r="G13" s="94"/>
      <c r="H13" s="94"/>
      <c r="I13" s="95"/>
      <c r="J13" s="13">
        <f>'PARCIALES 705 B'!P13</f>
        <v>29.333333333333332</v>
      </c>
      <c r="K13" s="13">
        <f t="shared" si="0"/>
        <v>29.333333333333332</v>
      </c>
    </row>
    <row r="14" spans="2:16" x14ac:dyDescent="0.25">
      <c r="B14" s="7">
        <f t="shared" si="1"/>
        <v>6</v>
      </c>
      <c r="C14" s="7" t="str">
        <f>'PARCIALES 705 B'!C14</f>
        <v>211U0242</v>
      </c>
      <c r="D14" s="93" t="str">
        <f>'PARCIALES 705 B'!D14:I14</f>
        <v>IZQUIERDO CARRION RICARDO</v>
      </c>
      <c r="E14" s="94"/>
      <c r="F14" s="94"/>
      <c r="G14" s="94"/>
      <c r="H14" s="94"/>
      <c r="I14" s="95"/>
      <c r="J14" s="13">
        <f>'PARCIALES 705 B'!P14</f>
        <v>7.333333333333333</v>
      </c>
      <c r="K14" s="13">
        <f t="shared" si="0"/>
        <v>7.333333333333333</v>
      </c>
    </row>
    <row r="15" spans="2:16" x14ac:dyDescent="0.25">
      <c r="B15" s="7">
        <f t="shared" si="1"/>
        <v>7</v>
      </c>
      <c r="C15" s="7" t="str">
        <f>'PARCIALES 705 B'!C15</f>
        <v>211U0253</v>
      </c>
      <c r="D15" s="93" t="str">
        <f>'PARCIALES 705 B'!D15:I15</f>
        <v>NORIEGA CARDENAS EVELYN NICOL</v>
      </c>
      <c r="E15" s="94"/>
      <c r="F15" s="94"/>
      <c r="G15" s="94"/>
      <c r="H15" s="94"/>
      <c r="I15" s="95"/>
      <c r="J15" s="13">
        <f>'PARCIALES 705 B'!P15</f>
        <v>28</v>
      </c>
      <c r="K15" s="13">
        <f t="shared" si="0"/>
        <v>28</v>
      </c>
      <c r="P15" s="18"/>
    </row>
    <row r="16" spans="2:16" x14ac:dyDescent="0.25">
      <c r="B16" s="7">
        <f t="shared" si="1"/>
        <v>8</v>
      </c>
      <c r="C16" s="7" t="str">
        <f>'PARCIALES 705 B'!C16</f>
        <v>211U0266</v>
      </c>
      <c r="D16" s="93" t="str">
        <f>'PARCIALES 705 B'!D16:I16</f>
        <v>PUCHETA VELASCO DANIEL</v>
      </c>
      <c r="E16" s="94"/>
      <c r="F16" s="94"/>
      <c r="G16" s="94"/>
      <c r="H16" s="94"/>
      <c r="I16" s="95"/>
      <c r="J16" s="13">
        <f>'PARCIALES 705 B'!P16</f>
        <v>30.666666666666668</v>
      </c>
      <c r="K16" s="13">
        <f t="shared" si="0"/>
        <v>30.666666666666668</v>
      </c>
    </row>
    <row r="17" spans="2:11" x14ac:dyDescent="0.25">
      <c r="B17" s="7">
        <f t="shared" si="1"/>
        <v>9</v>
      </c>
      <c r="C17" s="7" t="str">
        <f>'PARCIALES 705 B'!C17</f>
        <v>211U0268</v>
      </c>
      <c r="D17" s="93" t="str">
        <f>'PARCIALES 705 B'!D17:I17</f>
        <v>RESENDIZ COBAXIN BRAD HILARIO</v>
      </c>
      <c r="E17" s="94"/>
      <c r="F17" s="94"/>
      <c r="G17" s="94"/>
      <c r="H17" s="94"/>
      <c r="I17" s="95"/>
      <c r="J17" s="13">
        <f>'PARCIALES 705 B'!P17</f>
        <v>27.333333333333332</v>
      </c>
      <c r="K17" s="13">
        <f t="shared" si="0"/>
        <v>27.333333333333332</v>
      </c>
    </row>
    <row r="18" spans="2:11" x14ac:dyDescent="0.25">
      <c r="B18" s="7">
        <f t="shared" si="1"/>
        <v>10</v>
      </c>
      <c r="C18" s="7" t="str">
        <f>'PARCIALES 705 B'!C18</f>
        <v>211U0269</v>
      </c>
      <c r="D18" s="93" t="str">
        <f>'PARCIALES 705 B'!D18:I18</f>
        <v>REYES DOMINGUEZ LUCERO DE LOS ANGELES</v>
      </c>
      <c r="E18" s="94"/>
      <c r="F18" s="94"/>
      <c r="G18" s="94"/>
      <c r="H18" s="94"/>
      <c r="I18" s="95"/>
      <c r="J18" s="13">
        <f>'PARCIALES 705 B'!P18</f>
        <v>28</v>
      </c>
      <c r="K18" s="13">
        <f t="shared" si="0"/>
        <v>28</v>
      </c>
    </row>
    <row r="19" spans="2:11" x14ac:dyDescent="0.25">
      <c r="B19" s="7">
        <f t="shared" si="1"/>
        <v>11</v>
      </c>
      <c r="C19" s="7" t="str">
        <f>'PARCIALES 705 B'!C19</f>
        <v>211U0274</v>
      </c>
      <c r="D19" s="93" t="str">
        <f>'PARCIALES 705 B'!D19:I19</f>
        <v>SALAS BAXIN DANAHI</v>
      </c>
      <c r="E19" s="94"/>
      <c r="F19" s="94"/>
      <c r="G19" s="94"/>
      <c r="H19" s="94"/>
      <c r="I19" s="95"/>
      <c r="J19" s="13">
        <f>'PARCIALES 705 B'!P19</f>
        <v>25.333333333333332</v>
      </c>
      <c r="K19" s="13">
        <f t="shared" si="0"/>
        <v>25.333333333333332</v>
      </c>
    </row>
    <row r="20" spans="2:11" x14ac:dyDescent="0.25">
      <c r="B20" s="7">
        <f t="shared" si="1"/>
        <v>12</v>
      </c>
      <c r="C20" s="7" t="str">
        <f>'PARCIALES 705 B'!C20</f>
        <v>211U0276</v>
      </c>
      <c r="D20" s="93" t="str">
        <f>'PARCIALES 705 B'!D20:I20</f>
        <v>SINACA RUIZ MARITZA JAQUELINE</v>
      </c>
      <c r="E20" s="94"/>
      <c r="F20" s="94"/>
      <c r="G20" s="94"/>
      <c r="H20" s="94"/>
      <c r="I20" s="95"/>
      <c r="J20" s="13">
        <f>'PARCIALES 705 B'!P20</f>
        <v>27.333333333333332</v>
      </c>
      <c r="K20" s="13">
        <f t="shared" si="0"/>
        <v>27.333333333333332</v>
      </c>
    </row>
    <row r="21" spans="2:11" x14ac:dyDescent="0.25">
      <c r="B21" s="7">
        <f t="shared" si="1"/>
        <v>13</v>
      </c>
      <c r="C21" s="7" t="str">
        <f>'PARCIALES 705 B'!C21</f>
        <v>211U0277</v>
      </c>
      <c r="D21" s="93" t="str">
        <f>'PARCIALES 705 B'!D21:I21</f>
        <v>TEGOMA GONZALEZ DAYRA</v>
      </c>
      <c r="E21" s="94"/>
      <c r="F21" s="94"/>
      <c r="G21" s="94"/>
      <c r="H21" s="94"/>
      <c r="I21" s="95"/>
      <c r="J21" s="13">
        <f>'PARCIALES 705 B'!P21</f>
        <v>23.333333333333332</v>
      </c>
      <c r="K21" s="13">
        <f t="shared" si="0"/>
        <v>23.333333333333332</v>
      </c>
    </row>
    <row r="22" spans="2:11" x14ac:dyDescent="0.25">
      <c r="C22" s="81"/>
      <c r="D22" s="81"/>
      <c r="E22" s="1"/>
    </row>
    <row r="23" spans="2:11" x14ac:dyDescent="0.25">
      <c r="C23" s="81"/>
      <c r="D23" s="81"/>
      <c r="E23" s="1"/>
      <c r="H23" s="86" t="s">
        <v>18</v>
      </c>
      <c r="I23" s="86"/>
      <c r="J23" s="5">
        <f>COUNTIF(K9:K21,"&gt;=70")</f>
        <v>0</v>
      </c>
      <c r="K23" s="1"/>
    </row>
    <row r="24" spans="2:11" x14ac:dyDescent="0.25">
      <c r="C24" s="81"/>
      <c r="D24" s="81"/>
      <c r="E24" s="9"/>
      <c r="H24" s="86" t="s">
        <v>19</v>
      </c>
      <c r="I24" s="86"/>
      <c r="J24" s="5">
        <f>COUNTIF(K9:K21,"&lt;70")</f>
        <v>13</v>
      </c>
      <c r="K24" s="1"/>
    </row>
    <row r="25" spans="2:11" x14ac:dyDescent="0.25">
      <c r="C25" s="81"/>
      <c r="D25" s="81"/>
      <c r="E25" s="81"/>
      <c r="H25" s="86" t="s">
        <v>20</v>
      </c>
      <c r="I25" s="86"/>
      <c r="J25" s="5">
        <f>COUNT(J9:J21)</f>
        <v>13</v>
      </c>
      <c r="K25" s="1"/>
    </row>
    <row r="26" spans="2:11" x14ac:dyDescent="0.25">
      <c r="C26" s="81"/>
      <c r="D26" s="81"/>
      <c r="E26" s="1"/>
      <c r="H26" s="87" t="s">
        <v>15</v>
      </c>
      <c r="I26" s="87"/>
      <c r="J26" s="10">
        <f>J23/J25</f>
        <v>0</v>
      </c>
      <c r="K26" s="16"/>
    </row>
    <row r="27" spans="2:11" x14ac:dyDescent="0.25">
      <c r="C27" s="81"/>
      <c r="D27" s="81"/>
      <c r="E27" s="1"/>
      <c r="H27" s="87" t="s">
        <v>16</v>
      </c>
      <c r="I27" s="87"/>
      <c r="J27" s="10">
        <f>J24/J25</f>
        <v>1</v>
      </c>
      <c r="K27" s="17"/>
    </row>
    <row r="28" spans="2:11" x14ac:dyDescent="0.25">
      <c r="C28" s="81"/>
      <c r="D28" s="81"/>
      <c r="E28" s="9"/>
    </row>
    <row r="29" spans="2:11" x14ac:dyDescent="0.25">
      <c r="C29" s="1"/>
      <c r="D29" s="1"/>
      <c r="E29" s="9"/>
    </row>
    <row r="31" spans="2:11" x14ac:dyDescent="0.25">
      <c r="J31" s="81"/>
      <c r="K31" s="81"/>
    </row>
    <row r="32" spans="2:11" x14ac:dyDescent="0.25">
      <c r="J32" s="82"/>
      <c r="K32" s="82"/>
    </row>
  </sheetData>
  <mergeCells count="34">
    <mergeCell ref="C24:D24"/>
    <mergeCell ref="H24:I24"/>
    <mergeCell ref="C28:D28"/>
    <mergeCell ref="J31:K31"/>
    <mergeCell ref="J32:K32"/>
    <mergeCell ref="C25:E25"/>
    <mergeCell ref="H25:I25"/>
    <mergeCell ref="C26:D26"/>
    <mergeCell ref="H26:I26"/>
    <mergeCell ref="C27:D27"/>
    <mergeCell ref="H27:I27"/>
    <mergeCell ref="D19:I19"/>
    <mergeCell ref="D20:I20"/>
    <mergeCell ref="D21:I21"/>
    <mergeCell ref="C22:D22"/>
    <mergeCell ref="C23:D23"/>
    <mergeCell ref="H23:I23"/>
    <mergeCell ref="D14:I14"/>
    <mergeCell ref="D15:I15"/>
    <mergeCell ref="D16:I16"/>
    <mergeCell ref="D17:I17"/>
    <mergeCell ref="D18:I18"/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F305D-9B10-49A4-947A-5CFC7EBBC1F7}">
  <dimension ref="B2:Q35"/>
  <sheetViews>
    <sheetView topLeftCell="A9" zoomScale="83" workbookViewId="0">
      <selection activeCell="J9" sqref="J9:J24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3" bestFit="1" customWidth="1"/>
    <col min="4" max="7" width="10.85546875" customWidth="1"/>
    <col min="8" max="8" width="5" customWidth="1"/>
    <col min="9" max="9" width="7.5703125" customWidth="1"/>
    <col min="10" max="10" width="7.85546875" customWidth="1"/>
    <col min="11" max="14" width="6.42578125" customWidth="1"/>
    <col min="15" max="15" width="6.7109375" customWidth="1"/>
    <col min="16" max="16" width="7.42578125" customWidth="1"/>
    <col min="17" max="17" width="2.28515625" customWidth="1"/>
  </cols>
  <sheetData>
    <row r="2" spans="2:17" ht="15.75" x14ac:dyDescent="0.25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3"/>
      <c r="Q2" s="3"/>
    </row>
    <row r="3" spans="2:17" x14ac:dyDescent="0.25">
      <c r="C3" s="82" t="s">
        <v>8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1"/>
      <c r="Q3" s="1"/>
    </row>
    <row r="4" spans="2:17" ht="15.75" x14ac:dyDescent="0.25">
      <c r="C4" t="s">
        <v>0</v>
      </c>
      <c r="D4" s="91" t="str">
        <f>'PARCIALES 705 B'!D4:G4</f>
        <v>DIAGNÓSTICO Y EVALUACIÓN EMPRESARIAL</v>
      </c>
      <c r="E4" s="91"/>
      <c r="F4" s="91"/>
      <c r="G4" s="91"/>
      <c r="I4" t="s">
        <v>1</v>
      </c>
      <c r="J4" s="85" t="s">
        <v>208</v>
      </c>
      <c r="K4" s="85"/>
      <c r="M4" t="s">
        <v>2</v>
      </c>
      <c r="N4" s="92">
        <f>'PARCIALES 705 B'!N4:O4</f>
        <v>45590</v>
      </c>
      <c r="O4" s="92"/>
    </row>
    <row r="5" spans="2:17" ht="6.75" customHeight="1" x14ac:dyDescent="0.25">
      <c r="D5" s="6"/>
      <c r="E5" s="6"/>
      <c r="F5" s="6"/>
      <c r="G5" s="6"/>
    </row>
    <row r="6" spans="2:17" ht="15.75" x14ac:dyDescent="0.25">
      <c r="C6" t="s">
        <v>3</v>
      </c>
      <c r="D6" s="76" t="str">
        <f>'PARCIALES 705 B'!D6:G6</f>
        <v>SEP 24 - DIC 24</v>
      </c>
      <c r="E6" s="76"/>
      <c r="F6" s="76"/>
      <c r="G6" s="76"/>
      <c r="I6" s="81" t="s">
        <v>21</v>
      </c>
      <c r="J6" s="81"/>
      <c r="K6" s="77" t="str">
        <f>'PARCIALES 705 B'!K6:O6</f>
        <v>L.C. GUILLERMO MORALES CADENA</v>
      </c>
      <c r="L6" s="77"/>
      <c r="M6" s="77"/>
      <c r="N6" s="77"/>
      <c r="O6" s="77"/>
    </row>
    <row r="7" spans="2:17" ht="11.25" customHeight="1" x14ac:dyDescent="0.25"/>
    <row r="8" spans="2:17" x14ac:dyDescent="0.25">
      <c r="B8" s="4" t="s">
        <v>4</v>
      </c>
      <c r="C8" s="5" t="s">
        <v>6</v>
      </c>
      <c r="D8" s="78" t="s">
        <v>5</v>
      </c>
      <c r="E8" s="79"/>
      <c r="F8" s="79"/>
      <c r="G8" s="79"/>
      <c r="H8" s="79"/>
      <c r="I8" s="80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1" t="s">
        <v>24</v>
      </c>
    </row>
    <row r="9" spans="2:17" ht="18.75" x14ac:dyDescent="0.3">
      <c r="B9" s="21">
        <v>1</v>
      </c>
      <c r="C9" s="21" t="s">
        <v>207</v>
      </c>
      <c r="D9" s="29" t="s">
        <v>43</v>
      </c>
      <c r="E9" s="30"/>
      <c r="F9" s="30"/>
      <c r="G9" s="30"/>
      <c r="H9" s="30"/>
      <c r="I9" s="31"/>
      <c r="J9" s="22">
        <v>85</v>
      </c>
      <c r="K9" s="22"/>
      <c r="L9" s="24"/>
      <c r="M9" s="22"/>
      <c r="N9" s="22"/>
      <c r="O9" s="22"/>
      <c r="P9" s="23">
        <f>SUM(J9:O9)/3</f>
        <v>28.333333333333332</v>
      </c>
    </row>
    <row r="10" spans="2:17" ht="18.75" x14ac:dyDescent="0.3">
      <c r="B10" s="21">
        <f>B9+1</f>
        <v>2</v>
      </c>
      <c r="C10" s="21" t="s">
        <v>26</v>
      </c>
      <c r="D10" s="29" t="s">
        <v>44</v>
      </c>
      <c r="E10" s="30"/>
      <c r="F10" s="30"/>
      <c r="G10" s="30"/>
      <c r="H10" s="30"/>
      <c r="I10" s="31"/>
      <c r="J10" s="22">
        <v>93</v>
      </c>
      <c r="K10" s="22"/>
      <c r="L10" s="22"/>
      <c r="M10" s="22"/>
      <c r="N10" s="22"/>
      <c r="O10" s="22"/>
      <c r="P10" s="23">
        <f t="shared" ref="P10:P24" si="0">SUM(J10:O10)/3</f>
        <v>31</v>
      </c>
    </row>
    <row r="11" spans="2:17" ht="18.75" x14ac:dyDescent="0.3">
      <c r="B11" s="66">
        <f t="shared" ref="B11:B24" si="1">B10+1</f>
        <v>3</v>
      </c>
      <c r="C11" s="66" t="s">
        <v>27</v>
      </c>
      <c r="D11" s="67" t="s">
        <v>45</v>
      </c>
      <c r="E11" s="70"/>
      <c r="F11" s="70"/>
      <c r="G11" s="70"/>
      <c r="H11" s="70"/>
      <c r="I11" s="71"/>
      <c r="J11" s="50">
        <v>66</v>
      </c>
      <c r="K11" s="22"/>
      <c r="L11" s="22"/>
      <c r="M11" s="22"/>
      <c r="N11" s="22"/>
      <c r="O11" s="22"/>
      <c r="P11" s="23">
        <f t="shared" si="0"/>
        <v>22</v>
      </c>
    </row>
    <row r="12" spans="2:17" ht="18.75" x14ac:dyDescent="0.3">
      <c r="B12" s="21">
        <f t="shared" si="1"/>
        <v>4</v>
      </c>
      <c r="C12" s="21" t="s">
        <v>28</v>
      </c>
      <c r="D12" s="29" t="s">
        <v>46</v>
      </c>
      <c r="E12" s="41"/>
      <c r="F12" s="41"/>
      <c r="G12" s="41"/>
      <c r="H12" s="41"/>
      <c r="I12" s="42"/>
      <c r="J12" s="22">
        <v>70</v>
      </c>
      <c r="K12" s="22"/>
      <c r="L12" s="22"/>
      <c r="M12" s="22"/>
      <c r="N12" s="22"/>
      <c r="O12" s="22"/>
      <c r="P12" s="23">
        <f t="shared" si="0"/>
        <v>23.333333333333332</v>
      </c>
    </row>
    <row r="13" spans="2:17" ht="18.75" x14ac:dyDescent="0.3">
      <c r="B13" s="21">
        <f t="shared" si="1"/>
        <v>5</v>
      </c>
      <c r="C13" s="21" t="s">
        <v>29</v>
      </c>
      <c r="D13" s="29" t="s">
        <v>47</v>
      </c>
      <c r="E13" s="41"/>
      <c r="F13" s="41"/>
      <c r="G13" s="41"/>
      <c r="H13" s="41"/>
      <c r="I13" s="42"/>
      <c r="J13" s="22">
        <v>91</v>
      </c>
      <c r="K13" s="22"/>
      <c r="L13" s="22"/>
      <c r="M13" s="22"/>
      <c r="N13" s="22"/>
      <c r="O13" s="22"/>
      <c r="P13" s="23">
        <f t="shared" si="0"/>
        <v>30.333333333333332</v>
      </c>
    </row>
    <row r="14" spans="2:17" ht="18.75" x14ac:dyDescent="0.3">
      <c r="B14" s="21">
        <f t="shared" si="1"/>
        <v>6</v>
      </c>
      <c r="C14" s="21" t="s">
        <v>30</v>
      </c>
      <c r="D14" s="29" t="s">
        <v>48</v>
      </c>
      <c r="E14" s="41"/>
      <c r="F14" s="41"/>
      <c r="G14" s="41"/>
      <c r="H14" s="41"/>
      <c r="I14" s="42"/>
      <c r="J14" s="22">
        <v>97</v>
      </c>
      <c r="K14" s="22"/>
      <c r="L14" s="22"/>
      <c r="M14" s="22"/>
      <c r="N14" s="22"/>
      <c r="O14" s="22"/>
      <c r="P14" s="23">
        <f t="shared" si="0"/>
        <v>32.333333333333336</v>
      </c>
    </row>
    <row r="15" spans="2:17" ht="18.75" x14ac:dyDescent="0.3">
      <c r="B15" s="21">
        <f t="shared" si="1"/>
        <v>7</v>
      </c>
      <c r="C15" s="21" t="s">
        <v>31</v>
      </c>
      <c r="D15" s="29" t="s">
        <v>49</v>
      </c>
      <c r="E15" s="41"/>
      <c r="F15" s="41"/>
      <c r="G15" s="41"/>
      <c r="H15" s="41"/>
      <c r="I15" s="42"/>
      <c r="J15" s="22">
        <v>85</v>
      </c>
      <c r="K15" s="22"/>
      <c r="L15" s="22"/>
      <c r="M15" s="22"/>
      <c r="N15" s="22"/>
      <c r="O15" s="22"/>
      <c r="P15" s="23">
        <f t="shared" si="0"/>
        <v>28.333333333333332</v>
      </c>
    </row>
    <row r="16" spans="2:17" ht="18.75" x14ac:dyDescent="0.3">
      <c r="B16" s="66">
        <f t="shared" si="1"/>
        <v>8</v>
      </c>
      <c r="C16" s="66" t="s">
        <v>32</v>
      </c>
      <c r="D16" s="67" t="s">
        <v>50</v>
      </c>
      <c r="E16" s="68"/>
      <c r="F16" s="68"/>
      <c r="G16" s="68"/>
      <c r="H16" s="68"/>
      <c r="I16" s="69"/>
      <c r="J16" s="50">
        <v>69</v>
      </c>
      <c r="K16" s="22"/>
      <c r="L16" s="22"/>
      <c r="M16" s="22"/>
      <c r="N16" s="22"/>
      <c r="O16" s="22"/>
      <c r="P16" s="23">
        <f t="shared" si="0"/>
        <v>23</v>
      </c>
    </row>
    <row r="17" spans="2:16" ht="18.75" x14ac:dyDescent="0.3">
      <c r="B17" s="66">
        <f t="shared" si="1"/>
        <v>9</v>
      </c>
      <c r="C17" s="66" t="s">
        <v>33</v>
      </c>
      <c r="D17" s="67" t="s">
        <v>51</v>
      </c>
      <c r="E17" s="68"/>
      <c r="F17" s="68"/>
      <c r="G17" s="68"/>
      <c r="H17" s="68"/>
      <c r="I17" s="69"/>
      <c r="J17" s="50">
        <v>0</v>
      </c>
      <c r="K17" s="22"/>
      <c r="L17" s="22"/>
      <c r="M17" s="22"/>
      <c r="N17" s="22"/>
      <c r="O17" s="22"/>
      <c r="P17" s="23">
        <f t="shared" si="0"/>
        <v>0</v>
      </c>
    </row>
    <row r="18" spans="2:16" ht="18.75" x14ac:dyDescent="0.3">
      <c r="B18" s="21">
        <f t="shared" si="1"/>
        <v>10</v>
      </c>
      <c r="C18" s="21" t="s">
        <v>34</v>
      </c>
      <c r="D18" s="29" t="s">
        <v>52</v>
      </c>
      <c r="E18" s="41"/>
      <c r="F18" s="41"/>
      <c r="G18" s="41"/>
      <c r="H18" s="41"/>
      <c r="I18" s="42"/>
      <c r="J18" s="22">
        <v>76</v>
      </c>
      <c r="K18" s="22"/>
      <c r="L18" s="22"/>
      <c r="M18" s="22"/>
      <c r="N18" s="22"/>
      <c r="O18" s="22"/>
      <c r="P18" s="23">
        <f t="shared" si="0"/>
        <v>25.333333333333332</v>
      </c>
    </row>
    <row r="19" spans="2:16" ht="18.75" x14ac:dyDescent="0.3">
      <c r="B19" s="21">
        <f t="shared" si="1"/>
        <v>11</v>
      </c>
      <c r="C19" s="21" t="s">
        <v>35</v>
      </c>
      <c r="D19" s="29" t="s">
        <v>53</v>
      </c>
      <c r="E19" s="41"/>
      <c r="F19" s="41"/>
      <c r="G19" s="41"/>
      <c r="H19" s="41"/>
      <c r="I19" s="42"/>
      <c r="J19" s="22">
        <v>85</v>
      </c>
      <c r="K19" s="22"/>
      <c r="L19" s="22"/>
      <c r="M19" s="22"/>
      <c r="N19" s="22"/>
      <c r="O19" s="22"/>
      <c r="P19" s="23">
        <f t="shared" si="0"/>
        <v>28.333333333333332</v>
      </c>
    </row>
    <row r="20" spans="2:16" ht="18.75" x14ac:dyDescent="0.3">
      <c r="B20" s="21">
        <f t="shared" si="1"/>
        <v>12</v>
      </c>
      <c r="C20" s="21" t="s">
        <v>36</v>
      </c>
      <c r="D20" s="29" t="s">
        <v>54</v>
      </c>
      <c r="E20" s="41"/>
      <c r="F20" s="41"/>
      <c r="G20" s="41"/>
      <c r="H20" s="41"/>
      <c r="I20" s="42"/>
      <c r="J20" s="22">
        <v>83</v>
      </c>
      <c r="K20" s="22"/>
      <c r="L20" s="22"/>
      <c r="M20" s="22"/>
      <c r="N20" s="22"/>
      <c r="O20" s="22"/>
      <c r="P20" s="23">
        <f t="shared" si="0"/>
        <v>27.666666666666668</v>
      </c>
    </row>
    <row r="21" spans="2:16" ht="18.75" x14ac:dyDescent="0.3">
      <c r="B21" s="21">
        <f t="shared" si="1"/>
        <v>13</v>
      </c>
      <c r="C21" s="21" t="s">
        <v>39</v>
      </c>
      <c r="D21" s="29" t="s">
        <v>57</v>
      </c>
      <c r="E21" s="41"/>
      <c r="F21" s="41"/>
      <c r="G21" s="41"/>
      <c r="H21" s="41"/>
      <c r="I21" s="42"/>
      <c r="J21" s="22">
        <v>87</v>
      </c>
      <c r="K21" s="22"/>
      <c r="L21" s="22"/>
      <c r="M21" s="22"/>
      <c r="N21" s="22"/>
      <c r="O21" s="22"/>
      <c r="P21" s="23">
        <f t="shared" si="0"/>
        <v>29</v>
      </c>
    </row>
    <row r="22" spans="2:16" ht="18.75" x14ac:dyDescent="0.3">
      <c r="B22" s="21">
        <f t="shared" si="1"/>
        <v>14</v>
      </c>
      <c r="C22" s="21" t="s">
        <v>40</v>
      </c>
      <c r="D22" s="29" t="s">
        <v>58</v>
      </c>
      <c r="E22" s="41"/>
      <c r="F22" s="41"/>
      <c r="G22" s="41"/>
      <c r="H22" s="41"/>
      <c r="I22" s="42"/>
      <c r="J22" s="22">
        <v>87</v>
      </c>
      <c r="K22" s="22"/>
      <c r="L22" s="22"/>
      <c r="M22" s="22"/>
      <c r="N22" s="22"/>
      <c r="O22" s="22"/>
      <c r="P22" s="23">
        <f t="shared" si="0"/>
        <v>29</v>
      </c>
    </row>
    <row r="23" spans="2:16" ht="18.75" x14ac:dyDescent="0.3">
      <c r="B23" s="21">
        <f t="shared" si="1"/>
        <v>15</v>
      </c>
      <c r="C23" s="21" t="s">
        <v>41</v>
      </c>
      <c r="D23" s="25" t="s">
        <v>59</v>
      </c>
      <c r="E23" s="34"/>
      <c r="F23" s="34"/>
      <c r="G23" s="34"/>
      <c r="H23" s="34"/>
      <c r="I23" s="35"/>
      <c r="J23" s="22">
        <v>87</v>
      </c>
      <c r="K23" s="22"/>
      <c r="L23" s="22"/>
      <c r="M23" s="22"/>
      <c r="N23" s="22"/>
      <c r="O23" s="22"/>
      <c r="P23" s="23">
        <f t="shared" si="0"/>
        <v>29</v>
      </c>
    </row>
    <row r="24" spans="2:16" ht="18.75" x14ac:dyDescent="0.3">
      <c r="B24" s="21">
        <f t="shared" si="1"/>
        <v>16</v>
      </c>
      <c r="C24" s="21" t="s">
        <v>42</v>
      </c>
      <c r="D24" s="29" t="s">
        <v>60</v>
      </c>
      <c r="E24" s="41"/>
      <c r="F24" s="41"/>
      <c r="G24" s="41"/>
      <c r="H24" s="41"/>
      <c r="I24" s="42"/>
      <c r="J24" s="22">
        <v>83</v>
      </c>
      <c r="K24" s="22"/>
      <c r="L24" s="22"/>
      <c r="M24" s="22"/>
      <c r="N24" s="22"/>
      <c r="O24" s="22"/>
      <c r="P24" s="23">
        <f t="shared" si="0"/>
        <v>27.666666666666668</v>
      </c>
    </row>
    <row r="25" spans="2:16" x14ac:dyDescent="0.25">
      <c r="C25" s="81"/>
      <c r="D25" s="81"/>
      <c r="E25" s="1"/>
    </row>
    <row r="26" spans="2:16" x14ac:dyDescent="0.25">
      <c r="C26" s="81"/>
      <c r="D26" s="81"/>
      <c r="E26" s="1"/>
      <c r="H26" s="86" t="s">
        <v>18</v>
      </c>
      <c r="I26" s="86"/>
      <c r="J26" s="5">
        <f t="shared" ref="J26:P26" si="2">COUNTIF(J9:J24,"&gt;=70")</f>
        <v>13</v>
      </c>
      <c r="K26" s="5">
        <f t="shared" si="2"/>
        <v>0</v>
      </c>
      <c r="L26" s="5">
        <f t="shared" si="2"/>
        <v>0</v>
      </c>
      <c r="M26" s="5">
        <f t="shared" si="2"/>
        <v>0</v>
      </c>
      <c r="N26" s="5">
        <f t="shared" si="2"/>
        <v>0</v>
      </c>
      <c r="O26" s="5">
        <f t="shared" si="2"/>
        <v>0</v>
      </c>
      <c r="P26" s="15">
        <f t="shared" si="2"/>
        <v>0</v>
      </c>
    </row>
    <row r="27" spans="2:16" x14ac:dyDescent="0.25">
      <c r="C27" s="81"/>
      <c r="D27" s="81"/>
      <c r="E27" s="9"/>
      <c r="H27" s="86" t="s">
        <v>19</v>
      </c>
      <c r="I27" s="86"/>
      <c r="J27" s="5">
        <f t="shared" ref="J27:P27" si="3">COUNTIF(J9:J25,"&lt;70")</f>
        <v>3</v>
      </c>
      <c r="K27" s="5">
        <f t="shared" si="3"/>
        <v>0</v>
      </c>
      <c r="L27" s="5">
        <f t="shared" si="3"/>
        <v>0</v>
      </c>
      <c r="M27" s="5">
        <f t="shared" si="3"/>
        <v>0</v>
      </c>
      <c r="N27" s="5">
        <f t="shared" si="3"/>
        <v>0</v>
      </c>
      <c r="O27" s="5">
        <f t="shared" si="3"/>
        <v>0</v>
      </c>
      <c r="P27" s="15">
        <f t="shared" si="3"/>
        <v>16</v>
      </c>
    </row>
    <row r="28" spans="2:16" x14ac:dyDescent="0.25">
      <c r="C28" s="81"/>
      <c r="D28" s="81"/>
      <c r="E28" s="81"/>
      <c r="H28" s="86" t="s">
        <v>20</v>
      </c>
      <c r="I28" s="86"/>
      <c r="J28" s="5">
        <f t="shared" ref="J28:P28" si="4">COUNT(J9:J24)</f>
        <v>16</v>
      </c>
      <c r="K28" s="5">
        <f t="shared" si="4"/>
        <v>0</v>
      </c>
      <c r="L28" s="5">
        <f t="shared" si="4"/>
        <v>0</v>
      </c>
      <c r="M28" s="5">
        <f t="shared" si="4"/>
        <v>0</v>
      </c>
      <c r="N28" s="5">
        <f t="shared" si="4"/>
        <v>0</v>
      </c>
      <c r="O28" s="5">
        <f t="shared" si="4"/>
        <v>0</v>
      </c>
      <c r="P28" s="15">
        <f t="shared" si="4"/>
        <v>16</v>
      </c>
    </row>
    <row r="29" spans="2:16" x14ac:dyDescent="0.25">
      <c r="C29" s="81"/>
      <c r="D29" s="81"/>
      <c r="E29" s="1"/>
      <c r="H29" s="87" t="s">
        <v>15</v>
      </c>
      <c r="I29" s="87"/>
      <c r="J29" s="10">
        <f>J26/J28</f>
        <v>0.8125</v>
      </c>
      <c r="K29" s="12" t="e">
        <f t="shared" ref="K29:P29" si="5">K26/K28</f>
        <v>#DIV/0!</v>
      </c>
      <c r="L29" s="12" t="e">
        <f t="shared" si="5"/>
        <v>#DIV/0!</v>
      </c>
      <c r="M29" s="12" t="e">
        <f t="shared" si="5"/>
        <v>#DIV/0!</v>
      </c>
      <c r="N29" s="12" t="e">
        <f t="shared" si="5"/>
        <v>#DIV/0!</v>
      </c>
      <c r="O29" s="12" t="e">
        <f t="shared" si="5"/>
        <v>#DIV/0!</v>
      </c>
      <c r="P29" s="14">
        <f t="shared" si="5"/>
        <v>0</v>
      </c>
    </row>
    <row r="30" spans="2:16" x14ac:dyDescent="0.25">
      <c r="C30" s="81"/>
      <c r="D30" s="81"/>
      <c r="E30" s="1"/>
      <c r="H30" s="87" t="s">
        <v>16</v>
      </c>
      <c r="I30" s="87"/>
      <c r="J30" s="10">
        <f>J27/J28</f>
        <v>0.1875</v>
      </c>
      <c r="K30" s="10" t="e">
        <f t="shared" ref="K30:P30" si="6">K27/K28</f>
        <v>#DIV/0!</v>
      </c>
      <c r="L30" s="12" t="e">
        <f t="shared" si="6"/>
        <v>#DIV/0!</v>
      </c>
      <c r="M30" s="12" t="e">
        <f t="shared" si="6"/>
        <v>#DIV/0!</v>
      </c>
      <c r="N30" s="12" t="e">
        <f t="shared" si="6"/>
        <v>#DIV/0!</v>
      </c>
      <c r="O30" s="12" t="e">
        <f t="shared" si="6"/>
        <v>#DIV/0!</v>
      </c>
      <c r="P30" s="14">
        <f t="shared" si="6"/>
        <v>1</v>
      </c>
    </row>
    <row r="31" spans="2:16" x14ac:dyDescent="0.25">
      <c r="C31" s="81"/>
      <c r="D31" s="81"/>
      <c r="E31" s="9"/>
    </row>
    <row r="32" spans="2:16" x14ac:dyDescent="0.25">
      <c r="C32" s="1"/>
      <c r="D32" s="1"/>
      <c r="E32" s="9"/>
    </row>
    <row r="34" spans="10:15" x14ac:dyDescent="0.25">
      <c r="J34" s="85"/>
      <c r="K34" s="85"/>
      <c r="L34" s="85"/>
      <c r="M34" s="85"/>
      <c r="N34" s="85"/>
      <c r="O34" s="85"/>
    </row>
    <row r="35" spans="10:15" x14ac:dyDescent="0.25">
      <c r="J35" s="84" t="s">
        <v>17</v>
      </c>
      <c r="K35" s="84"/>
      <c r="L35" s="84"/>
      <c r="M35" s="84"/>
      <c r="N35" s="84"/>
      <c r="O35" s="84"/>
    </row>
  </sheetData>
  <mergeCells count="23">
    <mergeCell ref="J34:O34"/>
    <mergeCell ref="J35:O35"/>
    <mergeCell ref="C28:E28"/>
    <mergeCell ref="H28:I28"/>
    <mergeCell ref="C29:D29"/>
    <mergeCell ref="H29:I29"/>
    <mergeCell ref="C30:D30"/>
    <mergeCell ref="H30:I30"/>
    <mergeCell ref="C26:D26"/>
    <mergeCell ref="H26:I26"/>
    <mergeCell ref="C27:D27"/>
    <mergeCell ref="H27:I27"/>
    <mergeCell ref="C31:D31"/>
    <mergeCell ref="D6:G6"/>
    <mergeCell ref="I6:J6"/>
    <mergeCell ref="K6:O6"/>
    <mergeCell ref="D8:I8"/>
    <mergeCell ref="C25:D25"/>
    <mergeCell ref="B2:O2"/>
    <mergeCell ref="C3:O3"/>
    <mergeCell ref="D4:G4"/>
    <mergeCell ref="J4:K4"/>
    <mergeCell ref="N4:O4"/>
  </mergeCells>
  <pageMargins left="0.25" right="0.25" top="0.75" bottom="0.75" header="0.3" footer="0.3"/>
  <pageSetup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EA63A-0C0D-4937-9C59-6C0DD579C214}">
  <dimension ref="B2:P35"/>
  <sheetViews>
    <sheetView zoomScale="93" workbookViewId="0">
      <selection activeCell="D4" sqref="D4:G4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0" width="8.140625" customWidth="1"/>
    <col min="11" max="11" width="7.5703125" customWidth="1"/>
    <col min="12" max="14" width="5.5703125" customWidth="1"/>
  </cols>
  <sheetData>
    <row r="2" spans="2:16" ht="15.75" x14ac:dyDescent="0.25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3"/>
      <c r="M2" s="3"/>
    </row>
    <row r="3" spans="2:16" x14ac:dyDescent="0.25">
      <c r="C3" s="82" t="s">
        <v>8</v>
      </c>
      <c r="D3" s="82"/>
      <c r="E3" s="82"/>
      <c r="F3" s="82"/>
      <c r="G3" s="82"/>
      <c r="H3" s="82"/>
      <c r="I3" s="82"/>
      <c r="J3" s="82"/>
      <c r="K3" s="82"/>
      <c r="L3" s="1"/>
      <c r="M3" s="1"/>
    </row>
    <row r="4" spans="2:16" x14ac:dyDescent="0.25">
      <c r="C4" t="s">
        <v>0</v>
      </c>
      <c r="D4" s="88" t="str">
        <f>'PARCIALES 705 C'!D4:G4</f>
        <v>DIAGNÓSTICO Y EVALUACIÓN EMPRESARIAL</v>
      </c>
      <c r="E4" s="88"/>
      <c r="F4" s="88"/>
      <c r="G4" s="88"/>
      <c r="I4" t="s">
        <v>1</v>
      </c>
      <c r="J4" s="89" t="str">
        <f>'PARCIALES 705 C'!J4:K4</f>
        <v>705 C</v>
      </c>
      <c r="K4" s="89"/>
    </row>
    <row r="5" spans="2:16" ht="6.75" customHeight="1" x14ac:dyDescent="0.25">
      <c r="D5" s="6"/>
      <c r="E5" s="6"/>
      <c r="F5" s="6"/>
      <c r="G5" s="6"/>
    </row>
    <row r="6" spans="2:16" x14ac:dyDescent="0.25">
      <c r="C6" t="s">
        <v>3</v>
      </c>
      <c r="D6" s="89" t="str">
        <f>'PARCIALES 505 A'!D6:G6</f>
        <v>SEP 24 - DIC 24</v>
      </c>
      <c r="E6" s="89"/>
      <c r="F6" s="89"/>
      <c r="G6" s="89"/>
      <c r="I6" s="81" t="s">
        <v>21</v>
      </c>
      <c r="J6" s="81"/>
      <c r="K6" s="2" t="str">
        <f>'PARCIALES 505 A'!K6:M6</f>
        <v>L.C. GUILLERMO MORALES CADENA</v>
      </c>
      <c r="L6" s="8"/>
      <c r="M6" s="8"/>
      <c r="N6" s="8"/>
      <c r="O6" s="8"/>
    </row>
    <row r="7" spans="2:16" ht="11.25" customHeight="1" x14ac:dyDescent="0.25"/>
    <row r="8" spans="2:16" x14ac:dyDescent="0.25">
      <c r="B8" s="5" t="s">
        <v>4</v>
      </c>
      <c r="C8" s="5" t="s">
        <v>6</v>
      </c>
      <c r="D8" s="86" t="s">
        <v>5</v>
      </c>
      <c r="E8" s="86"/>
      <c r="F8" s="86"/>
      <c r="G8" s="86"/>
      <c r="H8" s="86"/>
      <c r="I8" s="86"/>
      <c r="J8" s="5" t="s">
        <v>22</v>
      </c>
      <c r="K8" s="5" t="s">
        <v>23</v>
      </c>
    </row>
    <row r="9" spans="2:16" x14ac:dyDescent="0.25">
      <c r="B9" s="7">
        <v>1</v>
      </c>
      <c r="C9" s="7" t="str">
        <f>'PARCIALES 705 C'!C9</f>
        <v xml:space="preserve"> 211U0211 </v>
      </c>
      <c r="D9" s="39" t="str">
        <f>'PARCIALES 705 C'!D9:I9</f>
        <v>BAXIN NIETO VANYELI ALEJANDRA</v>
      </c>
      <c r="E9" s="32"/>
      <c r="F9" s="32"/>
      <c r="G9" s="32"/>
      <c r="H9" s="32"/>
      <c r="I9" s="33"/>
      <c r="J9" s="13">
        <f>'PARCIALES 705 C'!P9</f>
        <v>28.333333333333332</v>
      </c>
      <c r="K9" s="13">
        <f t="shared" ref="K9:K24" si="0">+J9</f>
        <v>28.333333333333332</v>
      </c>
    </row>
    <row r="10" spans="2:16" x14ac:dyDescent="0.25">
      <c r="B10" s="7">
        <f>B9+1</f>
        <v>2</v>
      </c>
      <c r="C10" s="7" t="str">
        <f>'PARCIALES 705 C'!C10</f>
        <v>211U0220</v>
      </c>
      <c r="D10" s="39" t="str">
        <f>'PARCIALES 705 C'!D10:I10</f>
        <v>CASAS PIO KAREN MONSERRATH</v>
      </c>
      <c r="E10" s="32"/>
      <c r="F10" s="32"/>
      <c r="G10" s="32"/>
      <c r="H10" s="32"/>
      <c r="I10" s="33"/>
      <c r="J10" s="13">
        <f>'PARCIALES 705 C'!P10</f>
        <v>31</v>
      </c>
      <c r="K10" s="13">
        <f t="shared" si="0"/>
        <v>31</v>
      </c>
    </row>
    <row r="11" spans="2:16" x14ac:dyDescent="0.25">
      <c r="B11" s="7">
        <f t="shared" ref="B11:B24" si="1">B10+1</f>
        <v>3</v>
      </c>
      <c r="C11" s="7" t="str">
        <f>'PARCIALES 705 C'!C11</f>
        <v>211U0227</v>
      </c>
      <c r="D11" s="39" t="str">
        <f>'PARCIALES 705 C'!D11:I11</f>
        <v>COBIX MARTINEZ ALEJANDRA GUADALUPE</v>
      </c>
      <c r="E11" s="32"/>
      <c r="F11" s="32"/>
      <c r="G11" s="32"/>
      <c r="H11" s="32"/>
      <c r="I11" s="33"/>
      <c r="J11" s="13">
        <f>'PARCIALES 705 C'!P11</f>
        <v>22</v>
      </c>
      <c r="K11" s="13">
        <f t="shared" si="0"/>
        <v>22</v>
      </c>
    </row>
    <row r="12" spans="2:16" x14ac:dyDescent="0.25">
      <c r="B12" s="7">
        <f t="shared" si="1"/>
        <v>4</v>
      </c>
      <c r="C12" s="7" t="str">
        <f>'PARCIALES 705 C'!C12</f>
        <v>211U0238</v>
      </c>
      <c r="D12" s="39" t="str">
        <f>'PARCIALES 705 C'!D12:I12</f>
        <v>GUTIERREZ ARRES ANGEL EMMANUEL</v>
      </c>
      <c r="E12" s="32"/>
      <c r="F12" s="32"/>
      <c r="G12" s="32"/>
      <c r="H12" s="32"/>
      <c r="I12" s="33"/>
      <c r="J12" s="13">
        <f>'PARCIALES 705 C'!P12</f>
        <v>23.333333333333332</v>
      </c>
      <c r="K12" s="13">
        <f t="shared" si="0"/>
        <v>23.333333333333332</v>
      </c>
    </row>
    <row r="13" spans="2:16" x14ac:dyDescent="0.25">
      <c r="B13" s="7">
        <f t="shared" si="1"/>
        <v>5</v>
      </c>
      <c r="C13" s="7" t="str">
        <f>'PARCIALES 705 C'!C13</f>
        <v>211U0244</v>
      </c>
      <c r="D13" s="39" t="str">
        <f>'PARCIALES 705 C'!D13:I13</f>
        <v>LOPEZ AGUILERA MIXZY YANITH</v>
      </c>
      <c r="E13" s="32"/>
      <c r="F13" s="32"/>
      <c r="G13" s="32"/>
      <c r="H13" s="32"/>
      <c r="I13" s="33"/>
      <c r="J13" s="13">
        <f>'PARCIALES 705 C'!P13</f>
        <v>30.333333333333332</v>
      </c>
      <c r="K13" s="13">
        <f t="shared" si="0"/>
        <v>30.333333333333332</v>
      </c>
    </row>
    <row r="14" spans="2:16" x14ac:dyDescent="0.25">
      <c r="B14" s="7">
        <f t="shared" si="1"/>
        <v>6</v>
      </c>
      <c r="C14" s="7" t="str">
        <f>'PARCIALES 705 C'!C14</f>
        <v>211U0248</v>
      </c>
      <c r="D14" s="39" t="str">
        <f>'PARCIALES 705 C'!D14:I14</f>
        <v>MACARIO VELASCO JOSE ALBERTO</v>
      </c>
      <c r="E14" s="32"/>
      <c r="F14" s="32"/>
      <c r="G14" s="32"/>
      <c r="H14" s="32"/>
      <c r="I14" s="33"/>
      <c r="J14" s="13">
        <f>'PARCIALES 705 C'!P14</f>
        <v>32.333333333333336</v>
      </c>
      <c r="K14" s="13">
        <f t="shared" si="0"/>
        <v>32.333333333333336</v>
      </c>
    </row>
    <row r="15" spans="2:16" x14ac:dyDescent="0.25">
      <c r="B15" s="7">
        <f t="shared" si="1"/>
        <v>7</v>
      </c>
      <c r="C15" s="7" t="str">
        <f>'PARCIALES 705 C'!C15</f>
        <v>211U0257</v>
      </c>
      <c r="D15" s="39" t="str">
        <f>'PARCIALES 705 C'!D15:I15</f>
        <v>OSTO MACARIO NADIA DEL ROSARIO</v>
      </c>
      <c r="E15" s="32"/>
      <c r="F15" s="32"/>
      <c r="G15" s="32"/>
      <c r="H15" s="32"/>
      <c r="I15" s="33"/>
      <c r="J15" s="13">
        <f>'PARCIALES 705 C'!P15</f>
        <v>28.333333333333332</v>
      </c>
      <c r="K15" s="13">
        <f t="shared" si="0"/>
        <v>28.333333333333332</v>
      </c>
      <c r="P15" s="18"/>
    </row>
    <row r="16" spans="2:16" x14ac:dyDescent="0.25">
      <c r="B16" s="7">
        <f t="shared" si="1"/>
        <v>8</v>
      </c>
      <c r="C16" s="7" t="str">
        <f>'PARCIALES 705 C'!C16</f>
        <v>211U0258</v>
      </c>
      <c r="D16" s="39" t="str">
        <f>'PARCIALES 705 C'!D16:I16</f>
        <v>PAVON BLANCO MIGUEL ANGEL</v>
      </c>
      <c r="E16" s="32"/>
      <c r="F16" s="32"/>
      <c r="G16" s="32"/>
      <c r="H16" s="32"/>
      <c r="I16" s="33"/>
      <c r="J16" s="13">
        <f>'PARCIALES 705 C'!P16</f>
        <v>23</v>
      </c>
      <c r="K16" s="13">
        <f t="shared" si="0"/>
        <v>23</v>
      </c>
    </row>
    <row r="17" spans="2:11" x14ac:dyDescent="0.25">
      <c r="B17" s="7">
        <f t="shared" si="1"/>
        <v>9</v>
      </c>
      <c r="C17" s="7" t="str">
        <f>'PARCIALES 705 C'!C17</f>
        <v>211U0262</v>
      </c>
      <c r="D17" s="39" t="str">
        <f>'PARCIALES 705 C'!D17:I17</f>
        <v>POLITO BARRAGAN ERICK</v>
      </c>
      <c r="E17" s="32"/>
      <c r="F17" s="32"/>
      <c r="G17" s="32"/>
      <c r="H17" s="32"/>
      <c r="I17" s="33"/>
      <c r="J17" s="13">
        <f>'PARCIALES 705 C'!P17</f>
        <v>0</v>
      </c>
      <c r="K17" s="13">
        <f t="shared" si="0"/>
        <v>0</v>
      </c>
    </row>
    <row r="18" spans="2:11" x14ac:dyDescent="0.25">
      <c r="B18" s="7">
        <f t="shared" si="1"/>
        <v>10</v>
      </c>
      <c r="C18" s="7" t="str">
        <f>'PARCIALES 705 C'!C18</f>
        <v>211U0264</v>
      </c>
      <c r="D18" s="39" t="str">
        <f>'PARCIALES 705 C'!D18:I18</f>
        <v>POMPEYO TEPACH LETHZY YARELI</v>
      </c>
      <c r="E18" s="32"/>
      <c r="F18" s="32"/>
      <c r="G18" s="32"/>
      <c r="H18" s="32"/>
      <c r="I18" s="33"/>
      <c r="J18" s="13">
        <f>'PARCIALES 705 C'!P18</f>
        <v>25.333333333333332</v>
      </c>
      <c r="K18" s="13">
        <f t="shared" si="0"/>
        <v>25.333333333333332</v>
      </c>
    </row>
    <row r="19" spans="2:11" x14ac:dyDescent="0.25">
      <c r="B19" s="7">
        <f t="shared" si="1"/>
        <v>11</v>
      </c>
      <c r="C19" s="7" t="str">
        <f>'PARCIALES 705 C'!C19</f>
        <v>211U0619</v>
      </c>
      <c r="D19" s="39" t="str">
        <f>'PARCIALES 705 C'!D19:I19</f>
        <v>PONCIANO MALAGA KARLA OLIVIA</v>
      </c>
      <c r="E19" s="32"/>
      <c r="F19" s="32"/>
      <c r="G19" s="32"/>
      <c r="H19" s="32"/>
      <c r="I19" s="33"/>
      <c r="J19" s="13">
        <f>'PARCIALES 705 C'!P19</f>
        <v>28.333333333333332</v>
      </c>
      <c r="K19" s="13">
        <f t="shared" si="0"/>
        <v>28.333333333333332</v>
      </c>
    </row>
    <row r="20" spans="2:11" x14ac:dyDescent="0.25">
      <c r="B20" s="7">
        <f t="shared" si="1"/>
        <v>12</v>
      </c>
      <c r="C20" s="7" t="str">
        <f>'PARCIALES 705 C'!C20</f>
        <v>211U0653</v>
      </c>
      <c r="D20" s="39" t="str">
        <f>'PARCIALES 705 C'!D20:I20</f>
        <v>RAMIREZ PEREZ ADOLFO</v>
      </c>
      <c r="E20" s="32"/>
      <c r="F20" s="32"/>
      <c r="G20" s="32"/>
      <c r="H20" s="32"/>
      <c r="I20" s="33"/>
      <c r="J20" s="13">
        <f>'PARCIALES 705 C'!P20</f>
        <v>27.666666666666668</v>
      </c>
      <c r="K20" s="13">
        <f t="shared" si="0"/>
        <v>27.666666666666668</v>
      </c>
    </row>
    <row r="21" spans="2:11" x14ac:dyDescent="0.25">
      <c r="B21" s="7">
        <f t="shared" si="1"/>
        <v>13</v>
      </c>
      <c r="C21" s="7" t="str">
        <f>'PARCIALES 705 C'!C21</f>
        <v>211U0283</v>
      </c>
      <c r="D21" s="39" t="str">
        <f>'PARCIALES 705 C'!D21:I21</f>
        <v>VAZQUEZ CHAPOL KARLA LARISSA</v>
      </c>
      <c r="E21" s="32"/>
      <c r="F21" s="32"/>
      <c r="G21" s="32"/>
      <c r="H21" s="32"/>
      <c r="I21" s="33"/>
      <c r="J21" s="13">
        <f>'PARCIALES 705 C'!P21</f>
        <v>29</v>
      </c>
      <c r="K21" s="13">
        <f t="shared" si="0"/>
        <v>29</v>
      </c>
    </row>
    <row r="22" spans="2:11" x14ac:dyDescent="0.25">
      <c r="B22" s="7">
        <f t="shared" si="1"/>
        <v>14</v>
      </c>
      <c r="C22" s="7" t="str">
        <f>'PARCIALES 705 C'!C22</f>
        <v>211U0285</v>
      </c>
      <c r="D22" s="39" t="str">
        <f>'PARCIALES 705 C'!D22:I22</f>
        <v>VELAZCO BAXIN MIGUEL ANGEL</v>
      </c>
      <c r="E22" s="32"/>
      <c r="F22" s="32"/>
      <c r="G22" s="32"/>
      <c r="H22" s="32"/>
      <c r="I22" s="33"/>
      <c r="J22" s="13">
        <f>'PARCIALES 705 C'!P22</f>
        <v>29</v>
      </c>
      <c r="K22" s="13">
        <f t="shared" si="0"/>
        <v>29</v>
      </c>
    </row>
    <row r="23" spans="2:11" x14ac:dyDescent="0.25">
      <c r="B23" s="7">
        <f t="shared" si="1"/>
        <v>15</v>
      </c>
      <c r="C23" s="7" t="str">
        <f>'PARCIALES 705 C'!C23</f>
        <v>211U0287</v>
      </c>
      <c r="D23" s="39" t="str">
        <f>'PARCIALES 705 C'!D23:I23</f>
        <v>XOLO CARDENAS VIRIDIANA</v>
      </c>
      <c r="E23" s="32"/>
      <c r="F23" s="32"/>
      <c r="G23" s="32"/>
      <c r="H23" s="32"/>
      <c r="I23" s="33"/>
      <c r="J23" s="13">
        <f>'PARCIALES 705 C'!P23</f>
        <v>29</v>
      </c>
      <c r="K23" s="13">
        <f t="shared" si="0"/>
        <v>29</v>
      </c>
    </row>
    <row r="24" spans="2:11" x14ac:dyDescent="0.25">
      <c r="B24" s="7">
        <f t="shared" si="1"/>
        <v>16</v>
      </c>
      <c r="C24" s="7" t="str">
        <f>'PARCIALES 705 C'!C24</f>
        <v>211U0288</v>
      </c>
      <c r="D24" s="39" t="str">
        <f>'PARCIALES 705 C'!D24:I24</f>
        <v>XOLO SANTOS ANGELICA</v>
      </c>
      <c r="E24" s="32"/>
      <c r="F24" s="32"/>
      <c r="G24" s="32"/>
      <c r="H24" s="32"/>
      <c r="I24" s="33"/>
      <c r="J24" s="13">
        <f>'PARCIALES 705 C'!P24</f>
        <v>27.666666666666668</v>
      </c>
      <c r="K24" s="13">
        <f t="shared" si="0"/>
        <v>27.666666666666668</v>
      </c>
    </row>
    <row r="25" spans="2:11" x14ac:dyDescent="0.25">
      <c r="C25" s="81"/>
      <c r="D25" s="81"/>
      <c r="E25" s="1"/>
    </row>
    <row r="26" spans="2:11" x14ac:dyDescent="0.25">
      <c r="C26" s="81"/>
      <c r="D26" s="81"/>
      <c r="E26" s="1"/>
      <c r="H26" s="86" t="s">
        <v>18</v>
      </c>
      <c r="I26" s="86"/>
      <c r="J26" s="5">
        <f>COUNTIF(K9:K24,"&gt;=70")</f>
        <v>0</v>
      </c>
      <c r="K26" s="1"/>
    </row>
    <row r="27" spans="2:11" x14ac:dyDescent="0.25">
      <c r="C27" s="81"/>
      <c r="D27" s="81"/>
      <c r="E27" s="9"/>
      <c r="H27" s="86" t="s">
        <v>19</v>
      </c>
      <c r="I27" s="86"/>
      <c r="J27" s="5">
        <f>COUNTIF(K9:K24,"&lt;70")</f>
        <v>16</v>
      </c>
      <c r="K27" s="1"/>
    </row>
    <row r="28" spans="2:11" x14ac:dyDescent="0.25">
      <c r="C28" s="81"/>
      <c r="D28" s="81"/>
      <c r="E28" s="81"/>
      <c r="H28" s="86" t="s">
        <v>20</v>
      </c>
      <c r="I28" s="86"/>
      <c r="J28" s="5">
        <f>COUNT(J9:J24)</f>
        <v>16</v>
      </c>
      <c r="K28" s="1"/>
    </row>
    <row r="29" spans="2:11" x14ac:dyDescent="0.25">
      <c r="C29" s="81"/>
      <c r="D29" s="81"/>
      <c r="E29" s="1"/>
      <c r="H29" s="87" t="s">
        <v>15</v>
      </c>
      <c r="I29" s="87"/>
      <c r="J29" s="10">
        <f>J26/J28</f>
        <v>0</v>
      </c>
      <c r="K29" s="16"/>
    </row>
    <row r="30" spans="2:11" x14ac:dyDescent="0.25">
      <c r="C30" s="81"/>
      <c r="D30" s="81"/>
      <c r="E30" s="1"/>
      <c r="H30" s="87" t="s">
        <v>16</v>
      </c>
      <c r="I30" s="87"/>
      <c r="J30" s="10">
        <f>J27/J28</f>
        <v>1</v>
      </c>
      <c r="K30" s="17"/>
    </row>
    <row r="31" spans="2:11" x14ac:dyDescent="0.25">
      <c r="C31" s="81"/>
      <c r="D31" s="81"/>
      <c r="E31" s="9"/>
    </row>
    <row r="32" spans="2:11" x14ac:dyDescent="0.25">
      <c r="C32" s="1"/>
      <c r="D32" s="1"/>
      <c r="E32" s="9"/>
    </row>
    <row r="34" spans="10:11" x14ac:dyDescent="0.25">
      <c r="J34" s="81"/>
      <c r="K34" s="81"/>
    </row>
    <row r="35" spans="10:11" x14ac:dyDescent="0.25">
      <c r="J35" s="82"/>
      <c r="K35" s="82"/>
    </row>
  </sheetData>
  <mergeCells count="21">
    <mergeCell ref="C31:D31"/>
    <mergeCell ref="J34:K34"/>
    <mergeCell ref="J35:K35"/>
    <mergeCell ref="C28:E28"/>
    <mergeCell ref="H28:I28"/>
    <mergeCell ref="C29:D29"/>
    <mergeCell ref="H29:I29"/>
    <mergeCell ref="C30:D30"/>
    <mergeCell ref="H30:I30"/>
    <mergeCell ref="D8:I8"/>
    <mergeCell ref="C25:D25"/>
    <mergeCell ref="C26:D26"/>
    <mergeCell ref="H26:I26"/>
    <mergeCell ref="C27:D27"/>
    <mergeCell ref="H27:I27"/>
    <mergeCell ref="B2:K2"/>
    <mergeCell ref="C3:K3"/>
    <mergeCell ref="D4:G4"/>
    <mergeCell ref="J4:K4"/>
    <mergeCell ref="D6:G6"/>
    <mergeCell ref="I6:J6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015AC-F38F-4BDF-A3AC-27CF77C38613}">
  <dimension ref="B2:Q36"/>
  <sheetViews>
    <sheetView tabSelected="1" topLeftCell="A4" zoomScale="83" workbookViewId="0">
      <selection activeCell="O8" sqref="O8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3" bestFit="1" customWidth="1"/>
    <col min="4" max="7" width="10.85546875" customWidth="1"/>
    <col min="8" max="8" width="5" customWidth="1"/>
    <col min="9" max="9" width="7.5703125" customWidth="1"/>
    <col min="10" max="10" width="7.85546875" customWidth="1"/>
    <col min="11" max="14" width="6.42578125" customWidth="1"/>
    <col min="15" max="15" width="6.7109375" customWidth="1"/>
    <col min="16" max="16" width="7.42578125" customWidth="1"/>
    <col min="17" max="17" width="2.28515625" customWidth="1"/>
  </cols>
  <sheetData>
    <row r="2" spans="2:17" ht="15.75" x14ac:dyDescent="0.25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3"/>
      <c r="Q2" s="3"/>
    </row>
    <row r="3" spans="2:17" x14ac:dyDescent="0.25">
      <c r="C3" s="82" t="s">
        <v>8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1"/>
      <c r="Q3" s="1"/>
    </row>
    <row r="4" spans="2:17" ht="15.75" x14ac:dyDescent="0.25">
      <c r="C4" t="s">
        <v>0</v>
      </c>
      <c r="D4" s="91" t="s">
        <v>61</v>
      </c>
      <c r="E4" s="91"/>
      <c r="F4" s="91"/>
      <c r="G4" s="91"/>
      <c r="I4" t="s">
        <v>1</v>
      </c>
      <c r="J4" s="85" t="s">
        <v>208</v>
      </c>
      <c r="K4" s="85"/>
      <c r="M4" t="s">
        <v>2</v>
      </c>
      <c r="N4" s="92">
        <f>'PARCIALES 705 B'!N4:O4</f>
        <v>45590</v>
      </c>
      <c r="O4" s="92"/>
    </row>
    <row r="5" spans="2:17" ht="6.75" customHeight="1" x14ac:dyDescent="0.25">
      <c r="D5" s="6"/>
      <c r="E5" s="6"/>
      <c r="F5" s="6"/>
      <c r="G5" s="6"/>
    </row>
    <row r="6" spans="2:17" ht="15.75" x14ac:dyDescent="0.25">
      <c r="C6" t="s">
        <v>3</v>
      </c>
      <c r="D6" s="76" t="str">
        <f>'PARCIALES 705 B'!D6:G6</f>
        <v>SEP 24 - DIC 24</v>
      </c>
      <c r="E6" s="76"/>
      <c r="F6" s="76"/>
      <c r="G6" s="76"/>
      <c r="I6" s="81" t="s">
        <v>21</v>
      </c>
      <c r="J6" s="81"/>
      <c r="K6" s="77" t="str">
        <f>'PARCIALES 705 B'!K6:O6</f>
        <v>L.C. GUILLERMO MORALES CADENA</v>
      </c>
      <c r="L6" s="77"/>
      <c r="M6" s="77"/>
      <c r="N6" s="77"/>
      <c r="O6" s="77"/>
    </row>
    <row r="7" spans="2:17" ht="11.25" customHeight="1" x14ac:dyDescent="0.25"/>
    <row r="8" spans="2:17" x14ac:dyDescent="0.25">
      <c r="B8" s="4" t="s">
        <v>4</v>
      </c>
      <c r="C8" s="5" t="s">
        <v>6</v>
      </c>
      <c r="D8" s="78" t="s">
        <v>5</v>
      </c>
      <c r="E8" s="79"/>
      <c r="F8" s="79"/>
      <c r="G8" s="79"/>
      <c r="H8" s="79"/>
      <c r="I8" s="80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1" t="s">
        <v>24</v>
      </c>
    </row>
    <row r="9" spans="2:17" ht="18.75" x14ac:dyDescent="0.3">
      <c r="B9" s="21">
        <v>1</v>
      </c>
      <c r="C9" s="21" t="s">
        <v>207</v>
      </c>
      <c r="D9" s="29" t="s">
        <v>43</v>
      </c>
      <c r="E9" s="30"/>
      <c r="F9" s="30"/>
      <c r="G9" s="30"/>
      <c r="H9" s="30"/>
      <c r="I9" s="31"/>
      <c r="J9" s="22">
        <v>91</v>
      </c>
      <c r="K9" s="22"/>
      <c r="L9" s="24"/>
      <c r="M9" s="22"/>
      <c r="N9" s="22"/>
      <c r="O9" s="22"/>
      <c r="P9" s="23">
        <f>SUM(J9:O9)/3</f>
        <v>30.333333333333332</v>
      </c>
    </row>
    <row r="10" spans="2:17" ht="18.75" x14ac:dyDescent="0.3">
      <c r="B10" s="21">
        <f>B9+1</f>
        <v>2</v>
      </c>
      <c r="C10" s="21" t="s">
        <v>26</v>
      </c>
      <c r="D10" s="29" t="s">
        <v>44</v>
      </c>
      <c r="E10" s="30"/>
      <c r="F10" s="30"/>
      <c r="G10" s="30"/>
      <c r="H10" s="30"/>
      <c r="I10" s="31"/>
      <c r="J10" s="22">
        <f>94+2</f>
        <v>96</v>
      </c>
      <c r="K10" s="22"/>
      <c r="L10" s="22"/>
      <c r="M10" s="22"/>
      <c r="N10" s="22"/>
      <c r="O10" s="22"/>
      <c r="P10" s="23">
        <f t="shared" ref="P10:P25" si="0">SUM(J10:O10)/3</f>
        <v>32</v>
      </c>
    </row>
    <row r="11" spans="2:17" ht="18.75" x14ac:dyDescent="0.3">
      <c r="B11" s="21">
        <f t="shared" ref="B11:B25" si="1">B10+1</f>
        <v>3</v>
      </c>
      <c r="C11" s="21" t="s">
        <v>27</v>
      </c>
      <c r="D11" s="29" t="s">
        <v>45</v>
      </c>
      <c r="E11" s="30"/>
      <c r="F11" s="30"/>
      <c r="G11" s="30"/>
      <c r="H11" s="30"/>
      <c r="I11" s="31"/>
      <c r="J11" s="22">
        <v>85</v>
      </c>
      <c r="K11" s="22"/>
      <c r="L11" s="22"/>
      <c r="M11" s="22"/>
      <c r="N11" s="22"/>
      <c r="O11" s="22"/>
      <c r="P11" s="23">
        <f t="shared" si="0"/>
        <v>28.333333333333332</v>
      </c>
    </row>
    <row r="12" spans="2:17" ht="18.75" x14ac:dyDescent="0.3">
      <c r="B12" s="21">
        <f t="shared" si="1"/>
        <v>4</v>
      </c>
      <c r="C12" s="21" t="s">
        <v>28</v>
      </c>
      <c r="D12" s="29" t="s">
        <v>46</v>
      </c>
      <c r="E12" s="41"/>
      <c r="F12" s="41"/>
      <c r="G12" s="41"/>
      <c r="H12" s="41"/>
      <c r="I12" s="42"/>
      <c r="J12" s="22">
        <v>77</v>
      </c>
      <c r="K12" s="22"/>
      <c r="L12" s="22"/>
      <c r="M12" s="22"/>
      <c r="N12" s="22"/>
      <c r="O12" s="22"/>
      <c r="P12" s="23">
        <f t="shared" si="0"/>
        <v>25.666666666666668</v>
      </c>
    </row>
    <row r="13" spans="2:17" ht="18.75" x14ac:dyDescent="0.3">
      <c r="B13" s="21">
        <f t="shared" si="1"/>
        <v>5</v>
      </c>
      <c r="C13" s="21" t="s">
        <v>29</v>
      </c>
      <c r="D13" s="29" t="s">
        <v>47</v>
      </c>
      <c r="E13" s="41"/>
      <c r="F13" s="41"/>
      <c r="G13" s="41"/>
      <c r="H13" s="41"/>
      <c r="I13" s="42"/>
      <c r="J13" s="22">
        <f>93+2</f>
        <v>95</v>
      </c>
      <c r="K13" s="22"/>
      <c r="L13" s="22"/>
      <c r="M13" s="22"/>
      <c r="N13" s="22"/>
      <c r="O13" s="22"/>
      <c r="P13" s="23">
        <f t="shared" si="0"/>
        <v>31.666666666666668</v>
      </c>
    </row>
    <row r="14" spans="2:17" ht="18.75" x14ac:dyDescent="0.3">
      <c r="B14" s="21">
        <f t="shared" si="1"/>
        <v>6</v>
      </c>
      <c r="C14" s="21" t="s">
        <v>30</v>
      </c>
      <c r="D14" s="29" t="s">
        <v>48</v>
      </c>
      <c r="E14" s="41"/>
      <c r="F14" s="41"/>
      <c r="G14" s="41"/>
      <c r="H14" s="41"/>
      <c r="I14" s="42"/>
      <c r="J14" s="22">
        <f>81+2</f>
        <v>83</v>
      </c>
      <c r="K14" s="22"/>
      <c r="L14" s="22"/>
      <c r="M14" s="22"/>
      <c r="N14" s="22"/>
      <c r="O14" s="22"/>
      <c r="P14" s="23">
        <f t="shared" si="0"/>
        <v>27.666666666666668</v>
      </c>
    </row>
    <row r="15" spans="2:17" ht="18.75" x14ac:dyDescent="0.3">
      <c r="B15" s="21">
        <f t="shared" si="1"/>
        <v>7</v>
      </c>
      <c r="C15" s="21" t="s">
        <v>31</v>
      </c>
      <c r="D15" s="29" t="s">
        <v>49</v>
      </c>
      <c r="E15" s="41"/>
      <c r="F15" s="41"/>
      <c r="G15" s="41"/>
      <c r="H15" s="41"/>
      <c r="I15" s="42"/>
      <c r="J15" s="22">
        <v>96</v>
      </c>
      <c r="K15" s="22"/>
      <c r="L15" s="22"/>
      <c r="M15" s="22"/>
      <c r="N15" s="22"/>
      <c r="O15" s="22"/>
      <c r="P15" s="23">
        <f t="shared" si="0"/>
        <v>32</v>
      </c>
    </row>
    <row r="16" spans="2:17" s="54" customFormat="1" ht="18.75" x14ac:dyDescent="0.3">
      <c r="B16" s="49">
        <f t="shared" si="1"/>
        <v>8</v>
      </c>
      <c r="C16" s="49" t="s">
        <v>32</v>
      </c>
      <c r="D16" s="55" t="s">
        <v>50</v>
      </c>
      <c r="E16" s="64"/>
      <c r="F16" s="64"/>
      <c r="G16" s="64"/>
      <c r="H16" s="64"/>
      <c r="I16" s="65"/>
      <c r="J16" s="58">
        <f>32+25+20</f>
        <v>77</v>
      </c>
      <c r="K16" s="63"/>
      <c r="L16" s="63"/>
      <c r="M16" s="63"/>
      <c r="N16" s="63"/>
      <c r="O16" s="63"/>
      <c r="P16" s="53">
        <f t="shared" si="0"/>
        <v>25.666666666666668</v>
      </c>
    </row>
    <row r="17" spans="2:16" s="59" customFormat="1" ht="18.75" x14ac:dyDescent="0.3">
      <c r="B17" s="49">
        <f t="shared" si="1"/>
        <v>9</v>
      </c>
      <c r="C17" s="49" t="s">
        <v>33</v>
      </c>
      <c r="D17" s="55" t="s">
        <v>51</v>
      </c>
      <c r="E17" s="64"/>
      <c r="F17" s="64"/>
      <c r="G17" s="64"/>
      <c r="H17" s="64"/>
      <c r="I17" s="65"/>
      <c r="J17" s="58">
        <f>48+25+15</f>
        <v>88</v>
      </c>
      <c r="K17" s="58"/>
      <c r="L17" s="58"/>
      <c r="M17" s="58"/>
      <c r="N17" s="58"/>
      <c r="O17" s="58"/>
      <c r="P17" s="53">
        <f t="shared" si="0"/>
        <v>29.333333333333332</v>
      </c>
    </row>
    <row r="18" spans="2:16" s="47" customFormat="1" ht="18.75" x14ac:dyDescent="0.3">
      <c r="B18" s="45">
        <f t="shared" si="1"/>
        <v>10</v>
      </c>
      <c r="C18" s="45" t="s">
        <v>214</v>
      </c>
      <c r="D18" s="46" t="s">
        <v>213</v>
      </c>
      <c r="E18" s="51"/>
      <c r="F18" s="51"/>
      <c r="G18" s="51"/>
      <c r="H18" s="51"/>
      <c r="I18" s="52"/>
      <c r="J18" s="43">
        <v>43</v>
      </c>
      <c r="K18" s="43"/>
      <c r="L18" s="43"/>
      <c r="M18" s="43"/>
      <c r="N18" s="43"/>
      <c r="O18" s="43"/>
      <c r="P18" s="48">
        <f t="shared" si="0"/>
        <v>14.333333333333334</v>
      </c>
    </row>
    <row r="19" spans="2:16" ht="18.75" x14ac:dyDescent="0.3">
      <c r="B19" s="21">
        <f t="shared" si="1"/>
        <v>11</v>
      </c>
      <c r="C19" s="21" t="s">
        <v>34</v>
      </c>
      <c r="D19" s="29" t="s">
        <v>52</v>
      </c>
      <c r="E19" s="41"/>
      <c r="F19" s="41"/>
      <c r="G19" s="41"/>
      <c r="H19" s="41"/>
      <c r="I19" s="42"/>
      <c r="J19" s="22">
        <v>81</v>
      </c>
      <c r="K19" s="22"/>
      <c r="L19" s="22"/>
      <c r="M19" s="22"/>
      <c r="N19" s="22"/>
      <c r="O19" s="22"/>
      <c r="P19" s="23">
        <f t="shared" si="0"/>
        <v>27</v>
      </c>
    </row>
    <row r="20" spans="2:16" ht="18.75" x14ac:dyDescent="0.3">
      <c r="B20" s="21">
        <f>B19+1</f>
        <v>12</v>
      </c>
      <c r="C20" s="21" t="s">
        <v>35</v>
      </c>
      <c r="D20" s="29" t="s">
        <v>53</v>
      </c>
      <c r="E20" s="41"/>
      <c r="F20" s="41"/>
      <c r="G20" s="41"/>
      <c r="H20" s="41"/>
      <c r="I20" s="42"/>
      <c r="J20" s="22">
        <f>79+2</f>
        <v>81</v>
      </c>
      <c r="K20" s="22"/>
      <c r="L20" s="22"/>
      <c r="M20" s="22"/>
      <c r="N20" s="22"/>
      <c r="O20" s="22"/>
      <c r="P20" s="23">
        <f t="shared" si="0"/>
        <v>27</v>
      </c>
    </row>
    <row r="21" spans="2:16" ht="18.75" x14ac:dyDescent="0.3">
      <c r="B21" s="21">
        <f t="shared" si="1"/>
        <v>13</v>
      </c>
      <c r="C21" s="21" t="s">
        <v>36</v>
      </c>
      <c r="D21" s="29" t="s">
        <v>54</v>
      </c>
      <c r="E21" s="41"/>
      <c r="F21" s="41"/>
      <c r="G21" s="41"/>
      <c r="H21" s="41"/>
      <c r="I21" s="42"/>
      <c r="J21" s="22">
        <v>91</v>
      </c>
      <c r="K21" s="22"/>
      <c r="L21" s="22"/>
      <c r="M21" s="22"/>
      <c r="N21" s="22"/>
      <c r="O21" s="22"/>
      <c r="P21" s="23">
        <f t="shared" si="0"/>
        <v>30.333333333333332</v>
      </c>
    </row>
    <row r="22" spans="2:16" ht="18.75" x14ac:dyDescent="0.3">
      <c r="B22" s="21">
        <f t="shared" si="1"/>
        <v>14</v>
      </c>
      <c r="C22" s="21" t="s">
        <v>39</v>
      </c>
      <c r="D22" s="29" t="s">
        <v>57</v>
      </c>
      <c r="E22" s="41"/>
      <c r="F22" s="41"/>
      <c r="G22" s="41"/>
      <c r="H22" s="41"/>
      <c r="I22" s="42"/>
      <c r="J22" s="22">
        <f>90+2</f>
        <v>92</v>
      </c>
      <c r="K22" s="22"/>
      <c r="L22" s="22"/>
      <c r="M22" s="22"/>
      <c r="N22" s="22"/>
      <c r="O22" s="22"/>
      <c r="P22" s="23">
        <f t="shared" si="0"/>
        <v>30.666666666666668</v>
      </c>
    </row>
    <row r="23" spans="2:16" ht="18.75" x14ac:dyDescent="0.3">
      <c r="B23" s="21">
        <f t="shared" si="1"/>
        <v>15</v>
      </c>
      <c r="C23" s="21" t="s">
        <v>40</v>
      </c>
      <c r="D23" s="29" t="s">
        <v>58</v>
      </c>
      <c r="E23" s="41"/>
      <c r="F23" s="41"/>
      <c r="G23" s="41"/>
      <c r="H23" s="41"/>
      <c r="I23" s="42"/>
      <c r="J23" s="22">
        <v>89</v>
      </c>
      <c r="K23" s="22"/>
      <c r="L23" s="22"/>
      <c r="M23" s="22"/>
      <c r="N23" s="22"/>
      <c r="O23" s="22"/>
      <c r="P23" s="23">
        <f t="shared" si="0"/>
        <v>29.666666666666668</v>
      </c>
    </row>
    <row r="24" spans="2:16" ht="18.75" x14ac:dyDescent="0.3">
      <c r="B24" s="21">
        <f t="shared" si="1"/>
        <v>16</v>
      </c>
      <c r="C24" s="21" t="s">
        <v>41</v>
      </c>
      <c r="D24" s="25" t="s">
        <v>59</v>
      </c>
      <c r="E24" s="34"/>
      <c r="F24" s="34"/>
      <c r="G24" s="34"/>
      <c r="H24" s="34"/>
      <c r="I24" s="35"/>
      <c r="J24" s="22">
        <f>98+2</f>
        <v>100</v>
      </c>
      <c r="K24" s="22"/>
      <c r="L24" s="22"/>
      <c r="M24" s="22"/>
      <c r="N24" s="22"/>
      <c r="O24" s="22"/>
      <c r="P24" s="23">
        <f t="shared" si="0"/>
        <v>33.333333333333336</v>
      </c>
    </row>
    <row r="25" spans="2:16" ht="18.75" x14ac:dyDescent="0.3">
      <c r="B25" s="21">
        <f t="shared" si="1"/>
        <v>17</v>
      </c>
      <c r="C25" s="21" t="s">
        <v>42</v>
      </c>
      <c r="D25" s="29" t="s">
        <v>60</v>
      </c>
      <c r="E25" s="41"/>
      <c r="F25" s="41"/>
      <c r="G25" s="41"/>
      <c r="H25" s="41"/>
      <c r="I25" s="42"/>
      <c r="J25" s="22">
        <f>91+2</f>
        <v>93</v>
      </c>
      <c r="K25" s="22"/>
      <c r="L25" s="22"/>
      <c r="M25" s="22"/>
      <c r="N25" s="22"/>
      <c r="O25" s="22"/>
      <c r="P25" s="23">
        <f t="shared" si="0"/>
        <v>31</v>
      </c>
    </row>
    <row r="26" spans="2:16" x14ac:dyDescent="0.25">
      <c r="C26" s="81"/>
      <c r="D26" s="81"/>
      <c r="E26" s="1"/>
    </row>
    <row r="27" spans="2:16" x14ac:dyDescent="0.25">
      <c r="C27" s="81"/>
      <c r="D27" s="81"/>
      <c r="E27" s="1"/>
      <c r="H27" s="86" t="s">
        <v>18</v>
      </c>
      <c r="I27" s="86"/>
      <c r="J27" s="5">
        <f t="shared" ref="J27:P27" si="2">COUNTIF(J9:J25,"&gt;=70")</f>
        <v>16</v>
      </c>
      <c r="K27" s="5">
        <f t="shared" si="2"/>
        <v>0</v>
      </c>
      <c r="L27" s="5">
        <f t="shared" si="2"/>
        <v>0</v>
      </c>
      <c r="M27" s="5">
        <f t="shared" si="2"/>
        <v>0</v>
      </c>
      <c r="N27" s="5">
        <f t="shared" si="2"/>
        <v>0</v>
      </c>
      <c r="O27" s="5">
        <f t="shared" si="2"/>
        <v>0</v>
      </c>
      <c r="P27" s="15">
        <f t="shared" si="2"/>
        <v>0</v>
      </c>
    </row>
    <row r="28" spans="2:16" x14ac:dyDescent="0.25">
      <c r="C28" s="81"/>
      <c r="D28" s="81"/>
      <c r="E28" s="9"/>
      <c r="H28" s="86" t="s">
        <v>19</v>
      </c>
      <c r="I28" s="86"/>
      <c r="J28" s="5">
        <f t="shared" ref="J28:P28" si="3">COUNTIF(J9:J26,"&lt;70")</f>
        <v>1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0</v>
      </c>
      <c r="O28" s="5">
        <f t="shared" si="3"/>
        <v>0</v>
      </c>
      <c r="P28" s="15">
        <f t="shared" si="3"/>
        <v>17</v>
      </c>
    </row>
    <row r="29" spans="2:16" x14ac:dyDescent="0.25">
      <c r="C29" s="81"/>
      <c r="D29" s="81"/>
      <c r="E29" s="81"/>
      <c r="H29" s="86" t="s">
        <v>20</v>
      </c>
      <c r="I29" s="86"/>
      <c r="J29" s="5">
        <f t="shared" ref="J29:P29" si="4">COUNT(J9:J25)</f>
        <v>17</v>
      </c>
      <c r="K29" s="5">
        <f t="shared" si="4"/>
        <v>0</v>
      </c>
      <c r="L29" s="5">
        <f t="shared" si="4"/>
        <v>0</v>
      </c>
      <c r="M29" s="5">
        <f t="shared" si="4"/>
        <v>0</v>
      </c>
      <c r="N29" s="5">
        <f t="shared" si="4"/>
        <v>0</v>
      </c>
      <c r="O29" s="5">
        <f t="shared" si="4"/>
        <v>0</v>
      </c>
      <c r="P29" s="15">
        <f t="shared" si="4"/>
        <v>17</v>
      </c>
    </row>
    <row r="30" spans="2:16" x14ac:dyDescent="0.25">
      <c r="C30" s="81"/>
      <c r="D30" s="81"/>
      <c r="E30" s="1"/>
      <c r="H30" s="87" t="s">
        <v>15</v>
      </c>
      <c r="I30" s="87"/>
      <c r="J30" s="10">
        <f>J27/J29</f>
        <v>0.94117647058823528</v>
      </c>
      <c r="K30" s="12" t="e">
        <f t="shared" ref="K30:P30" si="5">K27/K29</f>
        <v>#DIV/0!</v>
      </c>
      <c r="L30" s="12" t="e">
        <f t="shared" si="5"/>
        <v>#DIV/0!</v>
      </c>
      <c r="M30" s="12" t="e">
        <f t="shared" si="5"/>
        <v>#DIV/0!</v>
      </c>
      <c r="N30" s="12" t="e">
        <f t="shared" si="5"/>
        <v>#DIV/0!</v>
      </c>
      <c r="O30" s="12" t="e">
        <f t="shared" si="5"/>
        <v>#DIV/0!</v>
      </c>
      <c r="P30" s="14">
        <f t="shared" si="5"/>
        <v>0</v>
      </c>
    </row>
    <row r="31" spans="2:16" x14ac:dyDescent="0.25">
      <c r="C31" s="81"/>
      <c r="D31" s="81"/>
      <c r="E31" s="1"/>
      <c r="H31" s="87" t="s">
        <v>16</v>
      </c>
      <c r="I31" s="87"/>
      <c r="J31" s="10">
        <f>J28/J29</f>
        <v>5.8823529411764705E-2</v>
      </c>
      <c r="K31" s="10" t="e">
        <f t="shared" ref="K31:P31" si="6">K28/K29</f>
        <v>#DIV/0!</v>
      </c>
      <c r="L31" s="12" t="e">
        <f t="shared" si="6"/>
        <v>#DIV/0!</v>
      </c>
      <c r="M31" s="12" t="e">
        <f t="shared" si="6"/>
        <v>#DIV/0!</v>
      </c>
      <c r="N31" s="12" t="e">
        <f t="shared" si="6"/>
        <v>#DIV/0!</v>
      </c>
      <c r="O31" s="12" t="e">
        <f t="shared" si="6"/>
        <v>#DIV/0!</v>
      </c>
      <c r="P31" s="14">
        <f t="shared" si="6"/>
        <v>1</v>
      </c>
    </row>
    <row r="32" spans="2:16" x14ac:dyDescent="0.25">
      <c r="C32" s="81"/>
      <c r="D32" s="81"/>
      <c r="E32" s="9"/>
    </row>
    <row r="33" spans="3:15" x14ac:dyDescent="0.25">
      <c r="C33" s="1"/>
      <c r="D33" s="1"/>
      <c r="E33" s="9"/>
    </row>
    <row r="35" spans="3:15" x14ac:dyDescent="0.25">
      <c r="J35" s="85"/>
      <c r="K35" s="85"/>
      <c r="L35" s="85"/>
      <c r="M35" s="85"/>
      <c r="N35" s="85"/>
      <c r="O35" s="85"/>
    </row>
    <row r="36" spans="3:15" x14ac:dyDescent="0.25">
      <c r="J36" s="84" t="s">
        <v>17</v>
      </c>
      <c r="K36" s="84"/>
      <c r="L36" s="84"/>
      <c r="M36" s="84"/>
      <c r="N36" s="84"/>
      <c r="O36" s="84"/>
    </row>
  </sheetData>
  <mergeCells count="23">
    <mergeCell ref="D6:G6"/>
    <mergeCell ref="I6:J6"/>
    <mergeCell ref="K6:O6"/>
    <mergeCell ref="B2:O2"/>
    <mergeCell ref="C3:O3"/>
    <mergeCell ref="D4:G4"/>
    <mergeCell ref="J4:K4"/>
    <mergeCell ref="N4:O4"/>
    <mergeCell ref="D8:I8"/>
    <mergeCell ref="C26:D26"/>
    <mergeCell ref="C27:D27"/>
    <mergeCell ref="H27:I27"/>
    <mergeCell ref="C28:D28"/>
    <mergeCell ref="H28:I28"/>
    <mergeCell ref="C32:D32"/>
    <mergeCell ref="J35:O35"/>
    <mergeCell ref="J36:O36"/>
    <mergeCell ref="C29:E29"/>
    <mergeCell ref="H29:I29"/>
    <mergeCell ref="C30:D30"/>
    <mergeCell ref="H30:I30"/>
    <mergeCell ref="C31:D31"/>
    <mergeCell ref="H31:I31"/>
  </mergeCells>
  <pageMargins left="0.25" right="0.25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PARCIALES 110 A</vt:lpstr>
      <vt:lpstr>FINAL</vt:lpstr>
      <vt:lpstr>PARCIALES 505 A</vt:lpstr>
      <vt:lpstr>FINAL (2)</vt:lpstr>
      <vt:lpstr>PARCIALES 705 B</vt:lpstr>
      <vt:lpstr>FINAL (3)</vt:lpstr>
      <vt:lpstr>PARCIALES 705 C</vt:lpstr>
      <vt:lpstr>FINAL (4)</vt:lpstr>
      <vt:lpstr>PARCIALES 705 C (2)</vt:lpstr>
      <vt:lpstr>FINAL (5)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Guillermo Morales Cadena</cp:lastModifiedBy>
  <cp:lastPrinted>2023-03-14T22:59:01Z</cp:lastPrinted>
  <dcterms:created xsi:type="dcterms:W3CDTF">2023-03-14T19:16:59Z</dcterms:created>
  <dcterms:modified xsi:type="dcterms:W3CDTF">2024-11-24T22:39:05Z</dcterms:modified>
</cp:coreProperties>
</file>