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5 REPORTES PARCIALES Y FINALES\REPORTES PARCIAL Y FINAL\AGO 24 DIC 24\"/>
    </mc:Choice>
  </mc:AlternateContent>
  <xr:revisionPtr revIDLastSave="0" documentId="13_ncr:1_{C87B2515-513B-45A7-81B5-BA171B74AB06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1" sheetId="1" state="hidden" r:id="rId1"/>
    <sheet name="2" sheetId="2" state="hidden" r:id="rId2"/>
    <sheet name="3" sheetId="3" r:id="rId3"/>
    <sheet name="4" sheetId="4" state="hidden" r:id="rId4"/>
    <sheet name="Final" sheetId="5" state="hidden" r:id="rId5"/>
  </sheets>
  <calcPr calcId="191029"/>
</workbook>
</file>

<file path=xl/calcChain.xml><?xml version="1.0" encoding="utf-8"?>
<calcChain xmlns="http://schemas.openxmlformats.org/spreadsheetml/2006/main">
  <c r="N17" i="3" l="1"/>
  <c r="M17" i="3"/>
  <c r="N16" i="3"/>
  <c r="M16" i="3"/>
  <c r="N15" i="3"/>
  <c r="M15" i="3"/>
  <c r="N18" i="3"/>
  <c r="M18" i="3"/>
  <c r="L18" i="3"/>
  <c r="I18" i="3"/>
  <c r="L17" i="3"/>
  <c r="I17" i="3"/>
  <c r="J17" i="3" s="1"/>
  <c r="H17" i="3"/>
  <c r="L16" i="3"/>
  <c r="J16" i="3"/>
  <c r="I16" i="3"/>
  <c r="H16" i="3"/>
  <c r="L15" i="3"/>
  <c r="I15" i="3"/>
  <c r="J15" i="3" s="1"/>
  <c r="H15" i="3"/>
  <c r="N14" i="3"/>
  <c r="M14" i="3"/>
  <c r="L14" i="3"/>
  <c r="J14" i="3"/>
  <c r="I14" i="3"/>
  <c r="H14" i="3"/>
  <c r="N18" i="2" l="1"/>
  <c r="M18" i="2"/>
  <c r="L18" i="2"/>
  <c r="I18" i="2"/>
  <c r="N17" i="2"/>
  <c r="L17" i="2"/>
  <c r="I17" i="2"/>
  <c r="J17" i="2" s="1"/>
  <c r="H17" i="2"/>
  <c r="N16" i="2"/>
  <c r="L16" i="2"/>
  <c r="J16" i="2"/>
  <c r="I16" i="2"/>
  <c r="H16" i="2"/>
  <c r="N15" i="2"/>
  <c r="M15" i="2"/>
  <c r="L15" i="2"/>
  <c r="I15" i="2"/>
  <c r="J15" i="2" s="1"/>
  <c r="H15" i="2"/>
  <c r="N14" i="2"/>
  <c r="M14" i="2"/>
  <c r="L14" i="2"/>
  <c r="J14" i="2"/>
  <c r="I14" i="2"/>
  <c r="H14" i="2"/>
  <c r="N18" i="1"/>
  <c r="M18" i="1"/>
  <c r="N17" i="1"/>
  <c r="N16" i="1"/>
  <c r="L18" i="1"/>
  <c r="N15" i="1"/>
  <c r="M15" i="1"/>
  <c r="N14" i="1"/>
  <c r="M14" i="1"/>
  <c r="M28" i="1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I25" i="5"/>
  <c r="J25" i="5" s="1"/>
  <c r="H25" i="5"/>
  <c r="E25" i="5"/>
  <c r="L25" i="5" s="1"/>
  <c r="D25" i="5"/>
  <c r="C25" i="5"/>
  <c r="A25" i="5"/>
  <c r="E24" i="5"/>
  <c r="L24" i="5" s="1"/>
  <c r="D24" i="5"/>
  <c r="C24" i="5"/>
  <c r="A24" i="5"/>
  <c r="H23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I19" i="5"/>
  <c r="J19" i="5" s="1"/>
  <c r="H19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L14" i="5"/>
  <c r="I14" i="5"/>
  <c r="J14" i="5" s="1"/>
  <c r="H14" i="5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L27" i="4"/>
  <c r="E27" i="4"/>
  <c r="D27" i="4"/>
  <c r="C27" i="4"/>
  <c r="A27" i="4"/>
  <c r="E26" i="4"/>
  <c r="I26" i="4" s="1"/>
  <c r="J26" i="4" s="1"/>
  <c r="D26" i="4"/>
  <c r="C26" i="4"/>
  <c r="A26" i="4"/>
  <c r="H25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L23" i="4"/>
  <c r="H23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H20" i="4"/>
  <c r="E20" i="4"/>
  <c r="I20" i="4" s="1"/>
  <c r="J20" i="4" s="1"/>
  <c r="D20" i="4"/>
  <c r="C20" i="4"/>
  <c r="A20" i="4"/>
  <c r="L19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18" i="3"/>
  <c r="D18" i="3"/>
  <c r="C18" i="3"/>
  <c r="A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N28" i="2"/>
  <c r="M28" i="2"/>
  <c r="K28" i="2"/>
  <c r="G28" i="2"/>
  <c r="F28" i="2"/>
  <c r="E18" i="2"/>
  <c r="D18" i="2"/>
  <c r="C18" i="2"/>
  <c r="A18" i="2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N28" i="1"/>
  <c r="K28" i="1"/>
  <c r="G28" i="1"/>
  <c r="F28" i="1"/>
  <c r="E28" i="1"/>
  <c r="I18" i="1"/>
  <c r="L17" i="1"/>
  <c r="I17" i="1"/>
  <c r="J17" i="1" s="1"/>
  <c r="H17" i="1"/>
  <c r="L16" i="1"/>
  <c r="I16" i="1"/>
  <c r="J16" i="1" s="1"/>
  <c r="H16" i="1"/>
  <c r="L15" i="1"/>
  <c r="I15" i="1"/>
  <c r="J15" i="1" s="1"/>
  <c r="H15" i="1"/>
  <c r="L14" i="1"/>
  <c r="I14" i="1"/>
  <c r="J14" i="1" s="1"/>
  <c r="H14" i="1"/>
  <c r="H22" i="4" l="1"/>
  <c r="L25" i="4"/>
  <c r="I21" i="5"/>
  <c r="J21" i="5" s="1"/>
  <c r="H27" i="5"/>
  <c r="I23" i="5"/>
  <c r="J23" i="5" s="1"/>
  <c r="H21" i="5"/>
  <c r="H21" i="4"/>
  <c r="I27" i="5"/>
  <c r="J27" i="5" s="1"/>
  <c r="H19" i="4"/>
  <c r="L21" i="4"/>
  <c r="H24" i="4"/>
  <c r="H26" i="4"/>
  <c r="H20" i="5"/>
  <c r="H22" i="5"/>
  <c r="H24" i="5"/>
  <c r="H26" i="5"/>
  <c r="L24" i="4"/>
  <c r="L26" i="4"/>
  <c r="I20" i="5"/>
  <c r="J20" i="5" s="1"/>
  <c r="I22" i="5"/>
  <c r="J22" i="5" s="1"/>
  <c r="I24" i="5"/>
  <c r="J24" i="5" s="1"/>
  <c r="I26" i="5"/>
  <c r="J26" i="5" s="1"/>
  <c r="H18" i="5"/>
  <c r="H18" i="4"/>
  <c r="I18" i="5"/>
  <c r="J18" i="5" s="1"/>
  <c r="H15" i="4"/>
  <c r="L15" i="4"/>
  <c r="H15" i="5"/>
  <c r="I15" i="5"/>
  <c r="J15" i="5" s="1"/>
  <c r="H28" i="1"/>
  <c r="E28" i="2"/>
  <c r="H28" i="2" s="1"/>
  <c r="H17" i="5"/>
  <c r="H17" i="4"/>
  <c r="I17" i="5"/>
  <c r="J17" i="5" s="1"/>
  <c r="L17" i="4"/>
  <c r="I16" i="5"/>
  <c r="J16" i="5" s="1"/>
  <c r="H16" i="4"/>
  <c r="H16" i="5"/>
  <c r="E28" i="5"/>
  <c r="I28" i="5" s="1"/>
  <c r="J28" i="5" s="1"/>
  <c r="H14" i="4"/>
  <c r="L28" i="1"/>
  <c r="L16" i="4"/>
  <c r="L18" i="4"/>
  <c r="L20" i="4"/>
  <c r="L22" i="4"/>
  <c r="I27" i="4"/>
  <c r="J27" i="4" s="1"/>
  <c r="H27" i="4"/>
  <c r="I28" i="1"/>
  <c r="J28" i="1" s="1"/>
  <c r="E28" i="3"/>
  <c r="I14" i="4"/>
  <c r="J14" i="4" s="1"/>
  <c r="E28" i="4"/>
  <c r="L28" i="2" l="1"/>
  <c r="I28" i="2"/>
  <c r="J28" i="2" s="1"/>
  <c r="H28" i="5"/>
  <c r="L28" i="5"/>
  <c r="I28" i="3"/>
  <c r="J28" i="3" s="1"/>
  <c r="H28" i="3"/>
  <c r="L28" i="3"/>
  <c r="I28" i="4"/>
  <c r="J28" i="4" s="1"/>
  <c r="L28" i="4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<sst xmlns="http://schemas.openxmlformats.org/spreadsheetml/2006/main" count="191" uniqueCount="47">
  <si>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</si>
  <si>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</si>
  <si>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</si>
  <si>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</si>
  <si>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</si>
  <si>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</si>
  <si>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</si>
  <si>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</si>
  <si>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</si>
  <si>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</si>
  <si>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</si>
  <si>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</si>
  <si>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</si>
  <si>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</si>
  <si>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</si>
  <si>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</si>
  <si>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</si>
  <si>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</si>
  <si>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</si>
  <si>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</si>
  <si>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</si>
  <si>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</si>
  <si>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</si>
  <si>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</si>
  <si>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</si>
  <si>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</si>
  <si>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</si>
  <si>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</si>
  <si>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</si>
  <si>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</si>
  <si>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</si>
  <si>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Final</t>
  </si>
  <si>
    <t>GESTIÓN ESTRATÉGICA DE CAPITAL HUMANO II</t>
  </si>
  <si>
    <t>PLAN DE NEGOCIOS</t>
  </si>
  <si>
    <t>705 B</t>
  </si>
  <si>
    <t>LADM</t>
  </si>
  <si>
    <t>L.C. GUILLERMO MORALES CADENA</t>
  </si>
  <si>
    <t>LICENCIATURA EN ADMINISTRACIÓN</t>
  </si>
  <si>
    <t>CONTABILIDAD FINANCIERA</t>
  </si>
  <si>
    <t>101 A</t>
  </si>
  <si>
    <t>IINF</t>
  </si>
  <si>
    <t>505 A</t>
  </si>
  <si>
    <t>DIAGNÓSTICO Y EVALUACIÓN EMPRESARIAL</t>
  </si>
  <si>
    <t>705 C</t>
  </si>
  <si>
    <t>SEP 24 - DIC 24</t>
  </si>
  <si>
    <t>L.A.E. RENATA RAMOS MORENO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</si>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</sst>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0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5" fillId="0" borderId="9" xfId="0" applyNumberFormat="1" applyFont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4" workbookViewId="0">
      <selection activeCell="F14" sqref="F14:N18"/>
    </sheetView>
  </sheetViews>
  <sheetFormatPr baseColWidth="10" defaultColWidth="14.42578125" defaultRowHeight="15" customHeight="1"/>
  <cols>
    <col min="1" max="1" width="46" customWidth="1"/>
    <col min="2" max="2" width="4.7109375" customWidth="1"/>
    <col min="3" max="3" width="6.140625" customWidth="1"/>
    <col min="4" max="4" width="21.85546875" customWidth="1"/>
    <col min="5" max="5" width="9.42578125" customWidth="1"/>
    <col min="6" max="6" width="8" customWidth="1"/>
    <col min="7" max="7" width="8.5703125" customWidth="1"/>
    <col min="8" max="8" width="9.140625" customWidth="1"/>
    <col min="9" max="12" width="7.5703125" customWidth="1"/>
    <col min="13" max="15" width="11.42578125" customWidth="1"/>
    <col min="16" max="16" width="11.42578125" style="53" customWidth="1"/>
    <col min="17" max="26" width="11.42578125" customWidth="1"/>
  </cols>
  <sheetData>
    <row r="1" spans="1:26" ht="62.25" customHeight="1">
      <c r="A1" s="1"/>
      <c r="B1" s="47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5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5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2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5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5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2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5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8" t="s">
        <v>3</v>
      </c>
      <c r="B6" s="30"/>
      <c r="C6" s="30"/>
      <c r="D6" s="30"/>
      <c r="E6" s="49" t="s">
        <v>37</v>
      </c>
      <c r="F6" s="34"/>
      <c r="G6" s="34"/>
      <c r="H6" s="34"/>
      <c r="I6" s="3"/>
      <c r="J6" s="3"/>
      <c r="K6" s="3"/>
      <c r="L6" s="3"/>
      <c r="M6" s="3"/>
      <c r="N6" s="3"/>
      <c r="O6" s="1"/>
      <c r="P6" s="5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5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5" t="s">
        <v>5</v>
      </c>
      <c r="C8" s="34"/>
      <c r="D8" s="6" t="s">
        <v>6</v>
      </c>
      <c r="E8" s="7">
        <v>5</v>
      </c>
      <c r="F8" s="1"/>
      <c r="G8" s="4" t="s">
        <v>7</v>
      </c>
      <c r="H8" s="7">
        <v>4</v>
      </c>
      <c r="I8" s="46" t="s">
        <v>8</v>
      </c>
      <c r="J8" s="30"/>
      <c r="K8" s="30"/>
      <c r="L8" s="35" t="s">
        <v>44</v>
      </c>
      <c r="M8" s="34"/>
      <c r="N8" s="34"/>
      <c r="O8" s="1"/>
      <c r="P8" s="5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5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5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  <c r="O10" s="1"/>
      <c r="P10" s="5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5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41" t="s">
        <v>13</v>
      </c>
      <c r="E12" s="41" t="s">
        <v>14</v>
      </c>
      <c r="F12" s="42" t="s">
        <v>15</v>
      </c>
      <c r="G12" s="43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  <c r="O12" s="1"/>
      <c r="P12" s="5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5"/>
      <c r="O13" s="1"/>
      <c r="P13" s="5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">
        <v>38</v>
      </c>
      <c r="B14" s="11" t="s">
        <v>22</v>
      </c>
      <c r="C14" s="11" t="s">
        <v>39</v>
      </c>
      <c r="D14" s="11" t="s">
        <v>40</v>
      </c>
      <c r="E14" s="11">
        <v>38</v>
      </c>
      <c r="F14" s="11">
        <v>34</v>
      </c>
      <c r="G14" s="11"/>
      <c r="H14" s="21">
        <f t="shared" ref="H14:H17" si="0">F14/E14</f>
        <v>0.89473684210526316</v>
      </c>
      <c r="I14" s="11">
        <f t="shared" ref="I14:I28" si="1">(E14-SUM(F14:G14))-K14</f>
        <v>0</v>
      </c>
      <c r="J14" s="21">
        <f t="shared" ref="J14:J28" si="2">I14/E14</f>
        <v>0</v>
      </c>
      <c r="K14" s="11">
        <v>4</v>
      </c>
      <c r="L14" s="12">
        <f t="shared" ref="L14:L28" si="3">K14/E14</f>
        <v>0.10526315789473684</v>
      </c>
      <c r="M14" s="23">
        <f>(90+70+70+70+82+70+76+89+82+72+82+90+85+86+88+88+100+76+88+90+78+84+70+96+82+96+84+86+82+70+70+90+70+90)/34</f>
        <v>82.117647058823536</v>
      </c>
      <c r="N14" s="13">
        <f>(24/34)*1</f>
        <v>0.70588235294117652</v>
      </c>
      <c r="O14" s="14"/>
      <c r="P14" s="51"/>
      <c r="Q14" s="1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32</v>
      </c>
      <c r="B15" s="11" t="s">
        <v>22</v>
      </c>
      <c r="C15" s="11" t="s">
        <v>41</v>
      </c>
      <c r="D15" s="11" t="s">
        <v>35</v>
      </c>
      <c r="E15" s="11">
        <v>22</v>
      </c>
      <c r="F15" s="11">
        <v>22</v>
      </c>
      <c r="G15" s="11"/>
      <c r="H15" s="21">
        <f t="shared" si="0"/>
        <v>1</v>
      </c>
      <c r="I15" s="11">
        <f t="shared" si="1"/>
        <v>0</v>
      </c>
      <c r="J15" s="21">
        <f t="shared" si="2"/>
        <v>0</v>
      </c>
      <c r="K15" s="11"/>
      <c r="L15" s="12">
        <f t="shared" si="3"/>
        <v>0</v>
      </c>
      <c r="M15" s="24">
        <f>(83+98+81+98+86+91+98+94+98+98+93+96+95+81+95+81+98+98+98+79+91+86)/22</f>
        <v>91.63636363636364</v>
      </c>
      <c r="N15" s="13">
        <f>(14/22)*1</f>
        <v>0.63636363636363635</v>
      </c>
      <c r="O15" s="14"/>
      <c r="P15" s="51"/>
      <c r="Q15" s="1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42</v>
      </c>
      <c r="B16" s="11" t="s">
        <v>22</v>
      </c>
      <c r="C16" s="11" t="s">
        <v>34</v>
      </c>
      <c r="D16" s="11" t="s">
        <v>35</v>
      </c>
      <c r="E16" s="11">
        <v>13</v>
      </c>
      <c r="F16" s="11">
        <v>13</v>
      </c>
      <c r="G16" s="11"/>
      <c r="H16" s="21">
        <f t="shared" si="0"/>
        <v>1</v>
      </c>
      <c r="I16" s="11">
        <f t="shared" si="1"/>
        <v>0</v>
      </c>
      <c r="J16" s="21">
        <f t="shared" si="2"/>
        <v>0</v>
      </c>
      <c r="K16" s="11"/>
      <c r="L16" s="12">
        <f t="shared" si="3"/>
        <v>0</v>
      </c>
      <c r="M16" s="54">
        <v>0</v>
      </c>
      <c r="N16" s="13">
        <f>(0/13)*1</f>
        <v>0</v>
      </c>
      <c r="O16" s="14"/>
      <c r="P16" s="51"/>
      <c r="Q16" s="1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42</v>
      </c>
      <c r="B17" s="11" t="s">
        <v>22</v>
      </c>
      <c r="C17" s="11" t="s">
        <v>43</v>
      </c>
      <c r="D17" s="11" t="s">
        <v>35</v>
      </c>
      <c r="E17" s="11">
        <v>16</v>
      </c>
      <c r="F17" s="11">
        <v>16</v>
      </c>
      <c r="G17" s="11"/>
      <c r="H17" s="21">
        <f t="shared" si="0"/>
        <v>1</v>
      </c>
      <c r="I17" s="11">
        <f t="shared" si="1"/>
        <v>0</v>
      </c>
      <c r="J17" s="21">
        <f t="shared" si="2"/>
        <v>0</v>
      </c>
      <c r="K17" s="11"/>
      <c r="L17" s="12">
        <f t="shared" si="3"/>
        <v>0</v>
      </c>
      <c r="M17" s="54">
        <v>0</v>
      </c>
      <c r="N17" s="13">
        <f>(0/16)*1</f>
        <v>0</v>
      </c>
      <c r="O17" s="14"/>
      <c r="P17" s="51"/>
      <c r="Q17" s="1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33</v>
      </c>
      <c r="B18" s="11" t="s">
        <v>22</v>
      </c>
      <c r="C18" s="11" t="s">
        <v>43</v>
      </c>
      <c r="D18" s="11" t="s">
        <v>35</v>
      </c>
      <c r="E18" s="11">
        <v>17</v>
      </c>
      <c r="F18" s="11">
        <v>17</v>
      </c>
      <c r="G18" s="11"/>
      <c r="H18" s="21"/>
      <c r="I18" s="11">
        <f t="shared" si="1"/>
        <v>0</v>
      </c>
      <c r="J18" s="21"/>
      <c r="K18" s="11"/>
      <c r="L18" s="12">
        <f t="shared" si="3"/>
        <v>0</v>
      </c>
      <c r="M18" s="54">
        <f>(91+96+85+77+95+83+96+77+88+43+81+81+91+92+89+100+93)/17</f>
        <v>85.764705882352942</v>
      </c>
      <c r="N18" s="13">
        <f>(10/17)*1</f>
        <v>0.58823529411764708</v>
      </c>
      <c r="O18" s="14"/>
      <c r="P18" s="51"/>
      <c r="Q18" s="1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1"/>
      <c r="C19" s="11"/>
      <c r="D19" s="11"/>
      <c r="E19" s="11"/>
      <c r="F19" s="11"/>
      <c r="G19" s="11"/>
      <c r="H19" s="21"/>
      <c r="I19" s="11"/>
      <c r="J19" s="21"/>
      <c r="K19" s="11"/>
      <c r="L19" s="12"/>
      <c r="M19" s="11"/>
      <c r="N19" s="13"/>
      <c r="O19" s="14"/>
      <c r="P19" s="51"/>
      <c r="Q19" s="1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1"/>
      <c r="C20" s="11"/>
      <c r="D20" s="11"/>
      <c r="E20" s="11"/>
      <c r="F20" s="11"/>
      <c r="G20" s="11"/>
      <c r="H20" s="21"/>
      <c r="I20" s="11"/>
      <c r="J20" s="21"/>
      <c r="K20" s="11"/>
      <c r="L20" s="12"/>
      <c r="M20" s="11"/>
      <c r="N20" s="13"/>
      <c r="O20" s="14"/>
      <c r="P20" s="51"/>
      <c r="Q20" s="1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1"/>
      <c r="C21" s="11"/>
      <c r="D21" s="11"/>
      <c r="E21" s="11"/>
      <c r="F21" s="11"/>
      <c r="G21" s="11"/>
      <c r="H21" s="21"/>
      <c r="I21" s="11"/>
      <c r="J21" s="21"/>
      <c r="K21" s="11"/>
      <c r="L21" s="12"/>
      <c r="M21" s="11"/>
      <c r="N21" s="13"/>
      <c r="O21" s="14"/>
      <c r="P21" s="51"/>
      <c r="Q21" s="1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1"/>
      <c r="C22" s="11"/>
      <c r="D22" s="11"/>
      <c r="E22" s="11"/>
      <c r="F22" s="11"/>
      <c r="G22" s="11"/>
      <c r="H22" s="21"/>
      <c r="I22" s="11"/>
      <c r="J22" s="21"/>
      <c r="K22" s="11"/>
      <c r="L22" s="12"/>
      <c r="M22" s="11"/>
      <c r="N22" s="13"/>
      <c r="O22" s="14"/>
      <c r="P22" s="51"/>
      <c r="Q22" s="1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1"/>
      <c r="C23" s="11"/>
      <c r="D23" s="11"/>
      <c r="E23" s="11"/>
      <c r="F23" s="11"/>
      <c r="G23" s="11"/>
      <c r="H23" s="21"/>
      <c r="I23" s="11"/>
      <c r="J23" s="21"/>
      <c r="K23" s="11"/>
      <c r="L23" s="12"/>
      <c r="M23" s="11"/>
      <c r="N23" s="13"/>
      <c r="O23" s="14"/>
      <c r="P23" s="51"/>
      <c r="Q23" s="1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1"/>
      <c r="C24" s="11"/>
      <c r="D24" s="11"/>
      <c r="E24" s="11"/>
      <c r="F24" s="11"/>
      <c r="G24" s="11"/>
      <c r="H24" s="21"/>
      <c r="I24" s="11"/>
      <c r="J24" s="21"/>
      <c r="K24" s="11"/>
      <c r="L24" s="12"/>
      <c r="M24" s="11"/>
      <c r="N24" s="13"/>
      <c r="O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1"/>
      <c r="C25" s="11"/>
      <c r="D25" s="11"/>
      <c r="E25" s="11"/>
      <c r="F25" s="11"/>
      <c r="G25" s="11"/>
      <c r="H25" s="21"/>
      <c r="I25" s="11"/>
      <c r="J25" s="21"/>
      <c r="K25" s="11"/>
      <c r="L25" s="12"/>
      <c r="M25" s="11"/>
      <c r="N25" s="13"/>
      <c r="O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1"/>
      <c r="C26" s="11"/>
      <c r="D26" s="11"/>
      <c r="E26" s="11"/>
      <c r="F26" s="11"/>
      <c r="G26" s="11"/>
      <c r="H26" s="21"/>
      <c r="I26" s="11"/>
      <c r="J26" s="21"/>
      <c r="K26" s="11"/>
      <c r="L26" s="12"/>
      <c r="M26" s="11"/>
      <c r="N26" s="13"/>
      <c r="O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1"/>
      <c r="C27" s="11"/>
      <c r="D27" s="11"/>
      <c r="E27" s="11"/>
      <c r="F27" s="11"/>
      <c r="G27" s="11"/>
      <c r="H27" s="21"/>
      <c r="I27" s="11"/>
      <c r="J27" s="21"/>
      <c r="K27" s="11"/>
      <c r="L27" s="12"/>
      <c r="M27" s="11"/>
      <c r="N27" s="13"/>
      <c r="O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106</v>
      </c>
      <c r="F28" s="16">
        <f t="shared" si="4"/>
        <v>102</v>
      </c>
      <c r="G28" s="16">
        <f t="shared" si="4"/>
        <v>0</v>
      </c>
      <c r="H28" s="22">
        <f>SUM(F28:G28)/E28</f>
        <v>0.96226415094339623</v>
      </c>
      <c r="I28" s="16">
        <f t="shared" si="1"/>
        <v>0</v>
      </c>
      <c r="J28" s="22">
        <f t="shared" si="2"/>
        <v>0</v>
      </c>
      <c r="K28" s="16">
        <f>SUM(K14:K27)</f>
        <v>4</v>
      </c>
      <c r="L28" s="17">
        <f t="shared" si="3"/>
        <v>3.7735849056603772E-2</v>
      </c>
      <c r="M28" s="25">
        <f t="shared" ref="M28:N28" si="5">AVERAGE(M14:M27)</f>
        <v>51.903743315508017</v>
      </c>
      <c r="N28" s="18">
        <f t="shared" si="5"/>
        <v>0.38609625668449199</v>
      </c>
      <c r="O28" s="1"/>
      <c r="P28" s="5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5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5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5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1" t="s">
        <v>28</v>
      </c>
      <c r="C33" s="30"/>
      <c r="D33" s="30"/>
      <c r="E33" s="1"/>
      <c r="F33" s="1"/>
      <c r="G33" s="32" t="s">
        <v>29</v>
      </c>
      <c r="H33" s="30"/>
      <c r="I33" s="30"/>
      <c r="J33" s="30"/>
      <c r="K33" s="1"/>
      <c r="L33" s="1"/>
      <c r="M33" s="1"/>
      <c r="N33" s="1"/>
      <c r="O33" s="1"/>
      <c r="P33" s="5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3"/>
      <c r="C34" s="34"/>
      <c r="D34" s="34"/>
      <c r="E34" s="1"/>
      <c r="F34" s="1"/>
      <c r="G34" s="35"/>
      <c r="H34" s="34"/>
      <c r="I34" s="34"/>
      <c r="J34" s="34"/>
      <c r="K34" s="1"/>
      <c r="L34" s="1"/>
      <c r="M34" s="1"/>
      <c r="N34" s="1"/>
      <c r="O34" s="1"/>
      <c r="P34" s="5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6" t="s">
        <v>30</v>
      </c>
      <c r="B35" s="30"/>
      <c r="C35" s="8"/>
      <c r="D35" s="1"/>
      <c r="E35" s="36"/>
      <c r="F35" s="30"/>
      <c r="G35" s="30"/>
      <c r="H35" s="30"/>
      <c r="I35" s="1"/>
      <c r="J35" s="1"/>
      <c r="K35" s="1"/>
      <c r="L35" s="1"/>
      <c r="M35" s="1"/>
      <c r="N35" s="1"/>
      <c r="O35" s="1"/>
      <c r="P35" s="5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5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6" t="str">
        <f>B10</f>
        <v>L.C. GUILLERMO MORALES CADENA</v>
      </c>
      <c r="C37" s="27"/>
      <c r="D37" s="27"/>
      <c r="E37" s="20"/>
      <c r="F37" s="20"/>
      <c r="G37" s="28" t="s">
        <v>45</v>
      </c>
      <c r="H37" s="27"/>
      <c r="I37" s="27"/>
      <c r="J37" s="27"/>
      <c r="K37" s="1"/>
      <c r="L37" s="1"/>
      <c r="M37" s="1"/>
      <c r="N37" s="1"/>
      <c r="O37" s="1"/>
      <c r="P37" s="5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5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5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5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5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5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5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5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5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5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5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5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5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5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5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5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5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5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5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5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5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5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5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5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5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5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5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5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5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5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5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5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5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5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5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5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5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5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5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5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5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5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5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5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5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5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5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5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5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5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5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5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5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5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5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5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5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5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5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5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5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5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5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5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5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5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5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5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5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5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5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5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5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5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5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5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5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5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5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5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5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5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5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5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5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5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5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5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5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5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5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5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5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5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5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5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5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5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5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5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5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5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5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5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5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5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5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5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5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5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5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5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5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5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5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5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5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5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5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5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5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5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5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5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5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5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5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5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5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5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5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5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5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5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5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5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5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5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5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5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5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5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5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5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5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5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5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5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5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5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5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5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5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5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5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5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5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5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5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5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5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5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5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5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5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5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5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5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5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5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5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5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5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5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5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5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5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5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5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5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5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5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5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5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5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5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5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5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5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5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5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5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5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5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5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5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5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5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5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5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5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5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5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5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5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5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5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5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5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5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5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5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5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5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5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5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5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5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5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5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5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5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5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5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5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5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5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5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5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5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5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5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5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5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5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5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5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5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5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5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5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5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5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5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5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5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5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5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5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5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5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5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5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5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5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5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5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5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5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5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5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5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5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5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5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5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5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5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5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5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5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5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5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5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5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5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5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5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5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5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5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5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5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5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5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5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5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5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5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5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5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5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5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5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5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5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5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5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5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5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5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5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5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5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5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5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5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5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5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5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5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5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5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5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5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5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5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5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5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5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5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5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5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5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5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5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5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5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5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5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5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5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5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5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5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5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5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5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5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5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5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5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5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5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5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5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5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5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5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5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5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5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5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5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5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5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5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5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5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5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5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5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5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5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5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5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5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5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5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5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5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5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5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5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5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5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5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5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5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5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5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5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5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5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5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5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5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5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5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5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5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5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5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5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5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5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5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5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5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5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5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5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5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5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5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5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5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5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5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5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5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5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5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5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5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5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5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5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5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5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5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5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5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5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5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5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5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5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5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5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5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5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5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5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5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5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5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5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5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5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5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5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5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5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5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5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5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5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5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5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5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5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5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5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5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5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5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5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5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5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5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5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5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5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5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5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5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5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5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5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5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5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5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5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5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5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5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5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5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5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5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5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5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5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5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5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5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5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5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5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5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5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5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5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5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5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5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5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5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5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5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5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5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5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5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5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5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5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5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5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5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5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5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5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5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5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5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5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5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5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5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5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5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5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5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5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5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5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5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5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5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5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5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5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5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5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5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5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5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5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5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5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5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5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5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5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5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5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5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5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5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5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5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5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5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5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5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5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5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5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5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5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5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5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5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5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5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5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5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5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5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5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5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5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5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5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5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5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5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5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5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5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5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5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5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5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5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5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5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5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5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5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5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5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5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5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5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5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5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5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5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5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5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5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5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5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5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5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5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5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5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5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5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5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5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5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5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5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5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5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5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5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5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5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5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5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5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5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5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5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5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5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5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5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5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5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5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5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5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5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5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5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5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5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5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5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5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5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5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5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5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5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5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5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5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5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5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5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5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5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5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5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5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5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5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5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5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5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5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5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5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5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5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5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5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5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5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5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5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5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5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5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5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5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5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5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5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5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5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5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5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5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5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5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5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5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5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5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5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5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5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5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5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5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5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5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5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5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5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5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5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5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5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5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5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5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5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5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5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5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5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5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5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5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5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5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5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5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5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5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5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5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5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5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5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5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5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5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5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5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5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5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5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5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5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5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5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5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5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5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5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5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5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5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5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5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5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5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5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5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5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5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5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5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5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5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5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5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5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5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5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5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5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5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5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5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5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5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5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5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5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5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5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5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5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5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5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5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5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5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5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5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5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5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5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5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5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5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5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5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5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5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5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5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5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5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5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5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5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5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5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5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5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5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5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5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5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5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5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5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5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5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5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5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5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5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5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5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5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5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5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5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5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5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5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5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5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5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5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5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5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5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5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5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5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5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5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5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5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5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5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5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5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5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5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5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5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5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5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5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5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5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5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5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5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5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5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5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5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5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5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5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5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5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5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5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5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5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5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5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5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5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5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5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5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5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5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5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5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5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5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5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5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5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5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5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5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5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5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5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5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5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5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5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5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5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5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5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5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5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5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5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5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5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5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5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5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5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5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5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5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5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5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5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5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5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5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5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5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5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7" workbookViewId="0">
      <selection activeCell="F14" sqref="F14:N1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7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2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2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8" t="s">
        <v>3</v>
      </c>
      <c r="B6" s="30"/>
      <c r="C6" s="30"/>
      <c r="D6" s="30"/>
      <c r="E6" s="49"/>
      <c r="F6" s="34"/>
      <c r="G6" s="34"/>
      <c r="H6" s="34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5">
        <v>2</v>
      </c>
      <c r="C8" s="34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6" t="s">
        <v>8</v>
      </c>
      <c r="J8" s="30"/>
      <c r="K8" s="30"/>
      <c r="L8" s="35" t="str">
        <f>'1'!L8</f>
        <v>SEP 24 - DIC 24</v>
      </c>
      <c r="M8" s="34"/>
      <c r="N8" s="3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5" t="str">
        <f>'1'!B10</f>
        <v>L.C. GUILLERMO MORALES CADENA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41" t="s">
        <v>13</v>
      </c>
      <c r="E12" s="41" t="s">
        <v>14</v>
      </c>
      <c r="F12" s="42" t="s">
        <v>15</v>
      </c>
      <c r="G12" s="43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CONTABILIDAD FINANCIERA</v>
      </c>
      <c r="B14" s="11"/>
      <c r="C14" s="11" t="str">
        <f>'1'!C14</f>
        <v>101 A</v>
      </c>
      <c r="D14" s="11" t="str">
        <f>'1'!D14</f>
        <v>IINF</v>
      </c>
      <c r="E14" s="11">
        <f>'1'!E14</f>
        <v>38</v>
      </c>
      <c r="F14" s="11">
        <v>34</v>
      </c>
      <c r="G14" s="11"/>
      <c r="H14" s="21">
        <f t="shared" ref="H14:H17" si="0">F14/E14</f>
        <v>0.89473684210526316</v>
      </c>
      <c r="I14" s="11">
        <f t="shared" ref="I14:I18" si="1">(E14-SUM(F14:G14))-K14</f>
        <v>0</v>
      </c>
      <c r="J14" s="21">
        <f t="shared" ref="J14:J18" si="2">I14/E14</f>
        <v>0</v>
      </c>
      <c r="K14" s="11">
        <v>4</v>
      </c>
      <c r="L14" s="12">
        <f t="shared" ref="L14:L18" si="3">K14/E14</f>
        <v>0.10526315789473684</v>
      </c>
      <c r="M14" s="23">
        <f>(90+70+70+70+82+70+76+89+82+72+82+90+85+86+88+88+100+76+88+90+78+84+70+96+82+96+84+86+82+70+70+90+70+90)/34</f>
        <v>82.117647058823536</v>
      </c>
      <c r="N14" s="13">
        <f>(24/34)*1</f>
        <v>0.70588235294117652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GESTIÓN ESTRATÉGICA DE CAPITAL HUMANO II</v>
      </c>
      <c r="B15" s="11"/>
      <c r="C15" s="11" t="str">
        <f>'1'!C15</f>
        <v>505 A</v>
      </c>
      <c r="D15" s="11" t="str">
        <f>'1'!D15</f>
        <v>LADM</v>
      </c>
      <c r="E15" s="11">
        <f>'1'!E15</f>
        <v>22</v>
      </c>
      <c r="F15" s="11">
        <v>22</v>
      </c>
      <c r="G15" s="11"/>
      <c r="H15" s="21">
        <f t="shared" si="0"/>
        <v>1</v>
      </c>
      <c r="I15" s="11">
        <f t="shared" si="1"/>
        <v>0</v>
      </c>
      <c r="J15" s="21">
        <f t="shared" si="2"/>
        <v>0</v>
      </c>
      <c r="K15" s="11"/>
      <c r="L15" s="12">
        <f t="shared" si="3"/>
        <v>0</v>
      </c>
      <c r="M15" s="24">
        <f>(83+98+81+98+86+91+98+94+98+98+93+96+95+81+95+81+98+98+98+79+91+86)/22</f>
        <v>91.63636363636364</v>
      </c>
      <c r="N15" s="13">
        <f>(14/22)*1</f>
        <v>0.63636363636363635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DIAGNÓSTICO Y EVALUACIÓN EMPRESARIAL</v>
      </c>
      <c r="B16" s="11"/>
      <c r="C16" s="11" t="str">
        <f>'1'!C16</f>
        <v>705 B</v>
      </c>
      <c r="D16" s="11" t="str">
        <f>'1'!D16</f>
        <v>LADM</v>
      </c>
      <c r="E16" s="11">
        <f>'1'!E16</f>
        <v>13</v>
      </c>
      <c r="F16" s="11">
        <v>13</v>
      </c>
      <c r="G16" s="11"/>
      <c r="H16" s="21">
        <f t="shared" si="0"/>
        <v>1</v>
      </c>
      <c r="I16" s="11">
        <f t="shared" si="1"/>
        <v>0</v>
      </c>
      <c r="J16" s="21">
        <f t="shared" si="2"/>
        <v>0</v>
      </c>
      <c r="K16" s="11"/>
      <c r="L16" s="12">
        <f t="shared" si="3"/>
        <v>0</v>
      </c>
      <c r="M16" s="54">
        <v>0</v>
      </c>
      <c r="N16" s="13">
        <f>(0/13)*1</f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DIAGNÓSTICO Y EVALUACIÓN EMPRESARIAL</v>
      </c>
      <c r="B17" s="11"/>
      <c r="C17" s="11" t="str">
        <f>'1'!C17</f>
        <v>705 C</v>
      </c>
      <c r="D17" s="11" t="str">
        <f>'1'!D17</f>
        <v>LADM</v>
      </c>
      <c r="E17" s="11">
        <f>'1'!E17</f>
        <v>16</v>
      </c>
      <c r="F17" s="11">
        <v>16</v>
      </c>
      <c r="G17" s="11"/>
      <c r="H17" s="21">
        <f t="shared" si="0"/>
        <v>1</v>
      </c>
      <c r="I17" s="11">
        <f t="shared" si="1"/>
        <v>0</v>
      </c>
      <c r="J17" s="21">
        <f t="shared" si="2"/>
        <v>0</v>
      </c>
      <c r="K17" s="11"/>
      <c r="L17" s="12">
        <f t="shared" si="3"/>
        <v>0</v>
      </c>
      <c r="M17" s="54">
        <v>0</v>
      </c>
      <c r="N17" s="13">
        <f>(0/16)*1</f>
        <v>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PLAN DE NEGOCIOS</v>
      </c>
      <c r="B18" s="11"/>
      <c r="C18" s="11" t="str">
        <f>'1'!C18</f>
        <v>705 C</v>
      </c>
      <c r="D18" s="11" t="str">
        <f>'1'!D18</f>
        <v>LADM</v>
      </c>
      <c r="E18" s="11">
        <f>'1'!E18</f>
        <v>17</v>
      </c>
      <c r="F18" s="11">
        <v>17</v>
      </c>
      <c r="G18" s="11"/>
      <c r="H18" s="21"/>
      <c r="I18" s="11">
        <f t="shared" si="1"/>
        <v>0</v>
      </c>
      <c r="J18" s="21"/>
      <c r="K18" s="11"/>
      <c r="L18" s="12">
        <f t="shared" si="3"/>
        <v>0</v>
      </c>
      <c r="M18" s="54">
        <f>(91+96+85+77+95+83+96+77+88+43+81+81+91+92+89+100+93)/17</f>
        <v>85.764705882352942</v>
      </c>
      <c r="N18" s="13">
        <f>(10/17)*1</f>
        <v>0.58823529411764708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106</v>
      </c>
      <c r="F28" s="16">
        <f t="shared" si="4"/>
        <v>102</v>
      </c>
      <c r="G28" s="16">
        <f t="shared" si="4"/>
        <v>0</v>
      </c>
      <c r="H28" s="17">
        <f>SUM(F28:G28)/E28</f>
        <v>0.96226415094339623</v>
      </c>
      <c r="I28" s="16">
        <f t="shared" ref="I14:I28" si="5">(E28-SUM(F28:G28))-K28</f>
        <v>0</v>
      </c>
      <c r="J28" s="17">
        <f t="shared" ref="J14:J28" si="6">I28/E28</f>
        <v>0</v>
      </c>
      <c r="K28" s="16">
        <f>SUM(K14:K27)</f>
        <v>4</v>
      </c>
      <c r="L28" s="17">
        <f t="shared" ref="L14:L28" si="7">K28/E28</f>
        <v>3.7735849056603772E-2</v>
      </c>
      <c r="M28" s="16">
        <f t="shared" ref="M28:N28" si="8">AVERAGE(M14:M27)</f>
        <v>51.903743315508017</v>
      </c>
      <c r="N28" s="18">
        <f t="shared" si="8"/>
        <v>0.38609625668449199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1" t="s">
        <v>28</v>
      </c>
      <c r="C33" s="30"/>
      <c r="D33" s="30"/>
      <c r="E33" s="1"/>
      <c r="F33" s="1"/>
      <c r="G33" s="32" t="s">
        <v>29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3"/>
      <c r="C34" s="34"/>
      <c r="D34" s="34"/>
      <c r="E34" s="1"/>
      <c r="F34" s="1"/>
      <c r="G34" s="35"/>
      <c r="H34" s="34"/>
      <c r="I34" s="34"/>
      <c r="J34" s="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6" t="s">
        <v>30</v>
      </c>
      <c r="B35" s="30"/>
      <c r="C35" s="8"/>
      <c r="D35" s="1"/>
      <c r="E35" s="36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0" t="str">
        <f>B10</f>
        <v>L.C. GUILLERMO MORALES CADENA</v>
      </c>
      <c r="C37" s="30"/>
      <c r="D37" s="30"/>
      <c r="E37" s="20"/>
      <c r="F37" s="20"/>
      <c r="G37" s="50"/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2" workbookViewId="0">
      <selection activeCell="P3" sqref="P3:P21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7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2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2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8" t="s">
        <v>3</v>
      </c>
      <c r="B6" s="30"/>
      <c r="C6" s="30"/>
      <c r="D6" s="30"/>
      <c r="E6" s="49"/>
      <c r="F6" s="34"/>
      <c r="G6" s="34"/>
      <c r="H6" s="34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5">
        <v>3</v>
      </c>
      <c r="C8" s="34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6" t="s">
        <v>8</v>
      </c>
      <c r="J8" s="30"/>
      <c r="K8" s="30"/>
      <c r="L8" s="35" t="str">
        <f>'1'!L8</f>
        <v>SEP 24 - DIC 24</v>
      </c>
      <c r="M8" s="34"/>
      <c r="N8" s="3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5" t="str">
        <f>'1'!B10</f>
        <v>L.C. GUILLERMO MORALES CADENA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41" t="s">
        <v>13</v>
      </c>
      <c r="E12" s="41" t="s">
        <v>14</v>
      </c>
      <c r="F12" s="42" t="s">
        <v>15</v>
      </c>
      <c r="G12" s="43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CONTABILIDAD FINANCIERA</v>
      </c>
      <c r="B14" s="55" t="s">
        <v>22</v>
      </c>
      <c r="C14" s="11" t="str">
        <f>'1'!C14</f>
        <v>101 A</v>
      </c>
      <c r="D14" s="11" t="str">
        <f>'1'!D14</f>
        <v>IINF</v>
      </c>
      <c r="E14" s="11">
        <f>'1'!E14</f>
        <v>38</v>
      </c>
      <c r="F14" s="11">
        <v>34</v>
      </c>
      <c r="G14" s="11"/>
      <c r="H14" s="21">
        <f t="shared" ref="H14:H17" si="0">F14/E14</f>
        <v>0.89473684210526316</v>
      </c>
      <c r="I14" s="11">
        <f t="shared" ref="I14:I18" si="1">(E14-SUM(F14:G14))-K14</f>
        <v>0</v>
      </c>
      <c r="J14" s="21">
        <f t="shared" ref="J14:J18" si="2">I14/E14</f>
        <v>0</v>
      </c>
      <c r="K14" s="11">
        <v>4</v>
      </c>
      <c r="L14" s="12">
        <f t="shared" ref="L14:L18" si="3">K14/E14</f>
        <v>0.10526315789473684</v>
      </c>
      <c r="M14" s="23">
        <f>(90+70+70+70+82+70+76+89+82+72+82+90+85+86+88+88+100+76+88+90+78+84+70+96+82+96+84+86+82+70+70+90+70+90)/34</f>
        <v>82.117647058823536</v>
      </c>
      <c r="N14" s="13">
        <f>(24/34)*1</f>
        <v>0.70588235294117652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GESTIÓN ESTRATÉGICA DE CAPITAL HUMANO II</v>
      </c>
      <c r="B15" s="55" t="s">
        <v>46</v>
      </c>
      <c r="C15" s="11" t="str">
        <f>'1'!C15</f>
        <v>505 A</v>
      </c>
      <c r="D15" s="11" t="str">
        <f>'1'!D15</f>
        <v>LADM</v>
      </c>
      <c r="E15" s="11">
        <f>'1'!E15</f>
        <v>22</v>
      </c>
      <c r="F15" s="11">
        <v>22</v>
      </c>
      <c r="G15" s="11"/>
      <c r="H15" s="21">
        <f t="shared" si="0"/>
        <v>1</v>
      </c>
      <c r="I15" s="11">
        <f t="shared" si="1"/>
        <v>0</v>
      </c>
      <c r="J15" s="21">
        <f t="shared" si="2"/>
        <v>0</v>
      </c>
      <c r="K15" s="11"/>
      <c r="L15" s="12">
        <f t="shared" si="3"/>
        <v>0</v>
      </c>
      <c r="M15" s="24">
        <f>(95+95+85+90+90+100+100+95+100+80+90+95+90+90+100+100+85+90+95+100+95+90)/22</f>
        <v>93.181818181818187</v>
      </c>
      <c r="N15" s="13">
        <f>(12/22)*1</f>
        <v>0.54545454545454541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DIAGNÓSTICO Y EVALUACIÓN EMPRESARIAL</v>
      </c>
      <c r="B16" s="55" t="s">
        <v>22</v>
      </c>
      <c r="C16" s="11" t="str">
        <f>'1'!C16</f>
        <v>705 B</v>
      </c>
      <c r="D16" s="11" t="str">
        <f>'1'!D16</f>
        <v>LADM</v>
      </c>
      <c r="E16" s="11">
        <f>'1'!E16</f>
        <v>13</v>
      </c>
      <c r="F16" s="11">
        <v>13</v>
      </c>
      <c r="G16" s="11"/>
      <c r="H16" s="21">
        <f t="shared" si="0"/>
        <v>1</v>
      </c>
      <c r="I16" s="11">
        <f t="shared" si="1"/>
        <v>0</v>
      </c>
      <c r="J16" s="21">
        <f t="shared" si="2"/>
        <v>0</v>
      </c>
      <c r="K16" s="11"/>
      <c r="L16" s="12">
        <f t="shared" si="3"/>
        <v>0</v>
      </c>
      <c r="M16" s="54">
        <f>(70+98+92+92+88+22+84+92+82+84+76+82+70)/13</f>
        <v>79.384615384615387</v>
      </c>
      <c r="N16" s="13">
        <f>(9/13)*1</f>
        <v>0.69230769230769229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DIAGNÓSTICO Y EVALUACIÓN EMPRESARIAL</v>
      </c>
      <c r="B17" s="55" t="s">
        <v>22</v>
      </c>
      <c r="C17" s="11" t="str">
        <f>'1'!C17</f>
        <v>705 C</v>
      </c>
      <c r="D17" s="11" t="str">
        <f>'1'!D17</f>
        <v>LADM</v>
      </c>
      <c r="E17" s="11">
        <f>'1'!E17</f>
        <v>16</v>
      </c>
      <c r="F17" s="11">
        <v>16</v>
      </c>
      <c r="G17" s="11"/>
      <c r="H17" s="21">
        <f t="shared" si="0"/>
        <v>1</v>
      </c>
      <c r="I17" s="11">
        <f t="shared" si="1"/>
        <v>0</v>
      </c>
      <c r="J17" s="21">
        <f t="shared" si="2"/>
        <v>0</v>
      </c>
      <c r="K17" s="11"/>
      <c r="L17" s="12">
        <f t="shared" si="3"/>
        <v>0</v>
      </c>
      <c r="M17" s="54">
        <f>(85+93+66+70+91+97+85+69+76+85+83+87+87+87+83)/16</f>
        <v>77.75</v>
      </c>
      <c r="N17" s="13">
        <f>(8/16)*1</f>
        <v>0.5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PLAN DE NEGOCIOS</v>
      </c>
      <c r="B18" s="55" t="s">
        <v>22</v>
      </c>
      <c r="C18" s="11" t="str">
        <f>'1'!C18</f>
        <v>705 C</v>
      </c>
      <c r="D18" s="11" t="str">
        <f>'1'!D18</f>
        <v>LADM</v>
      </c>
      <c r="E18" s="11">
        <f>'1'!E18</f>
        <v>17</v>
      </c>
      <c r="F18" s="11">
        <v>17</v>
      </c>
      <c r="G18" s="11"/>
      <c r="H18" s="21"/>
      <c r="I18" s="11">
        <f t="shared" si="1"/>
        <v>0</v>
      </c>
      <c r="J18" s="21"/>
      <c r="K18" s="11"/>
      <c r="L18" s="12">
        <f t="shared" si="3"/>
        <v>0</v>
      </c>
      <c r="M18" s="54">
        <f>(91+96+85+77+95+83+96+77+88+43+81+81+91+92+89+100+93)/17</f>
        <v>85.764705882352942</v>
      </c>
      <c r="N18" s="13">
        <f>(10/17)*1</f>
        <v>0.58823529411764708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106</v>
      </c>
      <c r="F28" s="16">
        <f t="shared" si="4"/>
        <v>102</v>
      </c>
      <c r="G28" s="16">
        <f t="shared" si="4"/>
        <v>0</v>
      </c>
      <c r="H28" s="17">
        <f>SUM(F28:G28)/E28</f>
        <v>0.96226415094339623</v>
      </c>
      <c r="I28" s="16">
        <f t="shared" ref="I14:I28" si="5">(E28-SUM(F28:G28))-K28</f>
        <v>0</v>
      </c>
      <c r="J28" s="17">
        <f t="shared" ref="J14:J28" si="6">I28/E28</f>
        <v>0</v>
      </c>
      <c r="K28" s="16">
        <f>SUM(K14:K27)</f>
        <v>4</v>
      </c>
      <c r="L28" s="17">
        <f t="shared" ref="L14:L28" si="7">K28/E28</f>
        <v>3.7735849056603772E-2</v>
      </c>
      <c r="M28" s="16">
        <f t="shared" ref="M28:N28" si="8">AVERAGE(M14:M27)</f>
        <v>83.63975730152201</v>
      </c>
      <c r="N28" s="18">
        <f t="shared" si="8"/>
        <v>0.6063759769642123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1" t="s">
        <v>28</v>
      </c>
      <c r="C33" s="30"/>
      <c r="D33" s="30"/>
      <c r="E33" s="1"/>
      <c r="F33" s="1"/>
      <c r="G33" s="32" t="s">
        <v>29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3"/>
      <c r="C34" s="34"/>
      <c r="D34" s="34"/>
      <c r="E34" s="1"/>
      <c r="F34" s="1"/>
      <c r="G34" s="35"/>
      <c r="H34" s="34"/>
      <c r="I34" s="34"/>
      <c r="J34" s="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6" t="s">
        <v>30</v>
      </c>
      <c r="B35" s="30"/>
      <c r="C35" s="8"/>
      <c r="D35" s="1"/>
      <c r="E35" s="36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0" t="str">
        <f>B10</f>
        <v>L.C. GUILLERMO MORALES CADENA</v>
      </c>
      <c r="C37" s="30"/>
      <c r="D37" s="30"/>
      <c r="E37" s="20"/>
      <c r="F37" s="20"/>
      <c r="G37" s="50"/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7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2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2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8" t="s">
        <v>3</v>
      </c>
      <c r="B6" s="30"/>
      <c r="C6" s="30"/>
      <c r="D6" s="30"/>
      <c r="E6" s="49"/>
      <c r="F6" s="34"/>
      <c r="G6" s="34"/>
      <c r="H6" s="34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5">
        <v>4</v>
      </c>
      <c r="C8" s="34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6" t="s">
        <v>8</v>
      </c>
      <c r="J8" s="30"/>
      <c r="K8" s="30"/>
      <c r="L8" s="35" t="str">
        <f>'1'!L8</f>
        <v>SEP 24 - DIC 24</v>
      </c>
      <c r="M8" s="34"/>
      <c r="N8" s="3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5" t="str">
        <f>'1'!B10</f>
        <v>L.C. GUILLERMO MORALES CADENA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41" t="s">
        <v>13</v>
      </c>
      <c r="E12" s="41" t="s">
        <v>14</v>
      </c>
      <c r="F12" s="42" t="s">
        <v>15</v>
      </c>
      <c r="G12" s="43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CONTABILIDAD FINANCIERA</v>
      </c>
      <c r="B14" s="11"/>
      <c r="C14" s="11" t="str">
        <f>'1'!C14</f>
        <v>101 A</v>
      </c>
      <c r="D14" s="11" t="str">
        <f>'1'!D14</f>
        <v>IINF</v>
      </c>
      <c r="E14" s="11">
        <f>'1'!E14</f>
        <v>38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38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GESTIÓN ESTRATÉGICA DE CAPITAL HUMANO II</v>
      </c>
      <c r="B15" s="11"/>
      <c r="C15" s="11" t="str">
        <f>'1'!C15</f>
        <v>505 A</v>
      </c>
      <c r="D15" s="11" t="str">
        <f>'1'!D15</f>
        <v>LADM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DIAGNÓSTICO Y EVALUACIÓN EMPRESARIAL</v>
      </c>
      <c r="B16" s="11"/>
      <c r="C16" s="11" t="str">
        <f>'1'!C16</f>
        <v>705 B</v>
      </c>
      <c r="D16" s="11" t="str">
        <f>'1'!D16</f>
        <v>LADM</v>
      </c>
      <c r="E16" s="11">
        <f>'1'!E16</f>
        <v>13</v>
      </c>
      <c r="F16" s="11"/>
      <c r="G16" s="11"/>
      <c r="H16" s="12">
        <f t="shared" si="0"/>
        <v>0</v>
      </c>
      <c r="I16" s="11">
        <f t="shared" si="1"/>
        <v>13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DIAGNÓSTICO Y EVALUACIÓN EMPRESARIAL</v>
      </c>
      <c r="B17" s="11"/>
      <c r="C17" s="11" t="str">
        <f>'1'!C17</f>
        <v>705 C</v>
      </c>
      <c r="D17" s="11" t="str">
        <f>'1'!D17</f>
        <v>LADM</v>
      </c>
      <c r="E17" s="11">
        <f>'1'!E17</f>
        <v>16</v>
      </c>
      <c r="F17" s="11"/>
      <c r="G17" s="11"/>
      <c r="H17" s="12">
        <f t="shared" si="0"/>
        <v>0</v>
      </c>
      <c r="I17" s="11">
        <f t="shared" si="1"/>
        <v>16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PLAN DE NEGOCIOS</v>
      </c>
      <c r="B18" s="11"/>
      <c r="C18" s="11" t="str">
        <f>'1'!C18</f>
        <v>705 C</v>
      </c>
      <c r="D18" s="11" t="str">
        <f>'1'!D18</f>
        <v>LADM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106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106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1" t="s">
        <v>28</v>
      </c>
      <c r="C33" s="30"/>
      <c r="D33" s="30"/>
      <c r="E33" s="1"/>
      <c r="F33" s="1"/>
      <c r="G33" s="32" t="s">
        <v>29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3"/>
      <c r="C34" s="34"/>
      <c r="D34" s="34"/>
      <c r="E34" s="1"/>
      <c r="F34" s="1"/>
      <c r="G34" s="35"/>
      <c r="H34" s="34"/>
      <c r="I34" s="34"/>
      <c r="J34" s="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6" t="s">
        <v>30</v>
      </c>
      <c r="B35" s="30"/>
      <c r="C35" s="8"/>
      <c r="D35" s="1"/>
      <c r="E35" s="36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0" t="str">
        <f>B10</f>
        <v>L.C. GUILLERMO MORALES CADENA</v>
      </c>
      <c r="C37" s="30"/>
      <c r="D37" s="30"/>
      <c r="E37" s="20"/>
      <c r="F37" s="20"/>
      <c r="G37" s="50"/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7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2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2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8" t="s">
        <v>3</v>
      </c>
      <c r="B6" s="30"/>
      <c r="C6" s="30"/>
      <c r="D6" s="30"/>
      <c r="E6" s="49"/>
      <c r="F6" s="34"/>
      <c r="G6" s="34"/>
      <c r="H6" s="34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4</v>
      </c>
      <c r="B8" s="35" t="s">
        <v>31</v>
      </c>
      <c r="C8" s="34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6" t="s">
        <v>8</v>
      </c>
      <c r="J8" s="30"/>
      <c r="K8" s="30"/>
      <c r="L8" s="35" t="str">
        <f>'1'!L8</f>
        <v>SEP 24 - DIC 24</v>
      </c>
      <c r="M8" s="34"/>
      <c r="N8" s="3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5" t="str">
        <f>'1'!B10</f>
        <v>L.C. GUILLERMO MORALES CADENA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41" t="s">
        <v>13</v>
      </c>
      <c r="E12" s="41" t="s">
        <v>14</v>
      </c>
      <c r="F12" s="42" t="s">
        <v>15</v>
      </c>
      <c r="G12" s="43"/>
      <c r="H12" s="41" t="s">
        <v>16</v>
      </c>
      <c r="I12" s="41" t="s">
        <v>17</v>
      </c>
      <c r="J12" s="41" t="s">
        <v>18</v>
      </c>
      <c r="K12" s="41" t="s">
        <v>19</v>
      </c>
      <c r="L12" s="41" t="s">
        <v>20</v>
      </c>
      <c r="M12" s="41" t="s">
        <v>21</v>
      </c>
      <c r="N12" s="4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CONTABILIDAD FINANCIERA</v>
      </c>
      <c r="B14" s="11"/>
      <c r="C14" s="11" t="str">
        <f>'1'!C14</f>
        <v>101 A</v>
      </c>
      <c r="D14" s="11" t="str">
        <f>'1'!D14</f>
        <v>IINF</v>
      </c>
      <c r="E14" s="11">
        <v>0</v>
      </c>
      <c r="F14" s="11"/>
      <c r="G14" s="11"/>
      <c r="H14" s="12" t="e">
        <f t="shared" ref="H14:H27" si="0">(F14+G14)/E14</f>
        <v>#DIV/0!</v>
      </c>
      <c r="I14" s="11">
        <f t="shared" ref="I14:I28" si="1">(E14-SUM(F14:G14))-K14</f>
        <v>0</v>
      </c>
      <c r="J14" s="12" t="e">
        <f t="shared" ref="J14:J28" si="2">I14/E14</f>
        <v>#DIV/0!</v>
      </c>
      <c r="K14" s="11"/>
      <c r="L14" s="12" t="e">
        <f t="shared" ref="L14:L28" si="3">K14/E14</f>
        <v>#DIV/0!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GESTIÓN ESTRATÉGICA DE CAPITAL HUMANO II</v>
      </c>
      <c r="B15" s="11"/>
      <c r="C15" s="11" t="str">
        <f>'1'!C15</f>
        <v>505 A</v>
      </c>
      <c r="D15" s="11" t="str">
        <f>'1'!D15</f>
        <v>LADM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DIAGNÓSTICO Y EVALUACIÓN EMPRESARIAL</v>
      </c>
      <c r="B16" s="11"/>
      <c r="C16" s="11" t="str">
        <f>'1'!C16</f>
        <v>705 B</v>
      </c>
      <c r="D16" s="11" t="str">
        <f>'1'!D16</f>
        <v>LADM</v>
      </c>
      <c r="E16" s="11">
        <f>'1'!E16</f>
        <v>13</v>
      </c>
      <c r="F16" s="11"/>
      <c r="G16" s="11"/>
      <c r="H16" s="12">
        <f t="shared" si="0"/>
        <v>0</v>
      </c>
      <c r="I16" s="11">
        <f t="shared" si="1"/>
        <v>13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DIAGNÓSTICO Y EVALUACIÓN EMPRESARIAL</v>
      </c>
      <c r="B17" s="11"/>
      <c r="C17" s="11" t="str">
        <f>'1'!C17</f>
        <v>705 C</v>
      </c>
      <c r="D17" s="11" t="str">
        <f>'1'!D17</f>
        <v>LADM</v>
      </c>
      <c r="E17" s="11">
        <f>'1'!E17</f>
        <v>16</v>
      </c>
      <c r="F17" s="11"/>
      <c r="G17" s="11"/>
      <c r="H17" s="12">
        <f t="shared" si="0"/>
        <v>0</v>
      </c>
      <c r="I17" s="11">
        <f t="shared" si="1"/>
        <v>16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PLAN DE NEGOCIOS</v>
      </c>
      <c r="B18" s="11"/>
      <c r="C18" s="11" t="str">
        <f>'1'!C18</f>
        <v>705 C</v>
      </c>
      <c r="D18" s="11" t="str">
        <f>'1'!D18</f>
        <v>LADM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 t="shared" ref="E28:G28" si="4">SUM(E14:E27)</f>
        <v>68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 t="shared" si="1"/>
        <v>68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1" t="s">
        <v>28</v>
      </c>
      <c r="C33" s="30"/>
      <c r="D33" s="30"/>
      <c r="E33" s="1"/>
      <c r="F33" s="1"/>
      <c r="G33" s="32" t="s">
        <v>29</v>
      </c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3"/>
      <c r="C34" s="34"/>
      <c r="D34" s="34"/>
      <c r="E34" s="1"/>
      <c r="F34" s="1"/>
      <c r="G34" s="35"/>
      <c r="H34" s="34"/>
      <c r="I34" s="34"/>
      <c r="J34" s="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6" t="s">
        <v>30</v>
      </c>
      <c r="B35" s="30"/>
      <c r="C35" s="8"/>
      <c r="D35" s="1"/>
      <c r="E35" s="36"/>
      <c r="F35" s="30"/>
      <c r="G35" s="30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50" t="str">
        <f>B10</f>
        <v>L.C. GUILLERMO MORALES CADENA</v>
      </c>
      <c r="C37" s="30"/>
      <c r="D37" s="30"/>
      <c r="E37" s="20"/>
      <c r="F37" s="20"/>
      <c r="G37" s="50"/>
      <c r="H37" s="30"/>
      <c r="I37" s="30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MC</dc:creator>
  <cp:lastModifiedBy>Guillermo Morales Cadena</cp:lastModifiedBy>
  <cp:lastPrinted>2023-10-03T15:49:10Z</cp:lastPrinted>
  <dcterms:created xsi:type="dcterms:W3CDTF">2023-10-03T15:08:31Z</dcterms:created>
  <dcterms:modified xsi:type="dcterms:W3CDTF">2024-11-24T22:38:53Z</dcterms:modified>
</cp:coreProperties>
</file>