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REP-4\REP CAL PAR 4\"/>
    </mc:Choice>
  </mc:AlternateContent>
  <bookViews>
    <workbookView xWindow="0" yWindow="0" windowWidth="19200" windowHeight="11460"/>
  </bookViews>
  <sheets>
    <sheet name="MATERIA 1" sheetId="1" r:id="rId1"/>
    <sheet name="MATERIA 2" sheetId="3" r:id="rId2"/>
    <sheet name="MATERIA 3" sheetId="4" r:id="rId3"/>
    <sheet name="MATERIA 4" sheetId="5" r:id="rId4"/>
    <sheet name="MATERIA 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T31" i="1"/>
  <c r="U34" i="3"/>
  <c r="U33" i="3"/>
  <c r="T32" i="4"/>
  <c r="T33" i="4"/>
  <c r="U37" i="5"/>
  <c r="U36" i="5"/>
  <c r="U35" i="6"/>
  <c r="U34" i="6"/>
  <c r="U26" i="3" l="1"/>
  <c r="U30" i="3" l="1"/>
  <c r="U29" i="5"/>
  <c r="U32" i="6" l="1"/>
  <c r="U31" i="6"/>
  <c r="U33" i="5"/>
  <c r="U32" i="5"/>
  <c r="T29" i="4"/>
  <c r="T28" i="4"/>
  <c r="U29" i="3"/>
  <c r="T28" i="1"/>
  <c r="T27" i="1"/>
  <c r="U29" i="6" l="1"/>
  <c r="U28" i="6"/>
  <c r="U28" i="5"/>
  <c r="T25" i="4"/>
  <c r="T24" i="4"/>
  <c r="U25" i="3"/>
  <c r="T25" i="1"/>
  <c r="T24" i="1"/>
  <c r="T19" i="1"/>
  <c r="U25" i="6" l="1"/>
  <c r="T21" i="4"/>
  <c r="Q10" i="4"/>
  <c r="Q11" i="4"/>
  <c r="Q12" i="4"/>
  <c r="Q13" i="4"/>
  <c r="Q14" i="4"/>
  <c r="Q15" i="4"/>
  <c r="Q16" i="4"/>
  <c r="Q17" i="4"/>
  <c r="Q18" i="4"/>
  <c r="Q19" i="4"/>
  <c r="Q20" i="4"/>
  <c r="Q21" i="4"/>
  <c r="Q9" i="4"/>
  <c r="T20" i="4"/>
  <c r="U22" i="3"/>
  <c r="U21" i="3"/>
  <c r="T21" i="1" l="1"/>
  <c r="U24" i="6"/>
  <c r="Q21" i="6"/>
  <c r="Q22" i="6"/>
  <c r="Q23" i="6"/>
  <c r="Q10" i="6"/>
  <c r="Q11" i="6"/>
  <c r="Q12" i="6"/>
  <c r="Q13" i="6"/>
  <c r="Q14" i="6"/>
  <c r="Q15" i="6"/>
  <c r="Q16" i="6"/>
  <c r="Q17" i="6"/>
  <c r="Q18" i="6"/>
  <c r="Q19" i="6"/>
  <c r="Q20" i="6"/>
  <c r="Q9" i="6"/>
  <c r="U25" i="5"/>
  <c r="U24" i="5"/>
  <c r="Q20" i="5"/>
  <c r="Q21" i="5"/>
  <c r="Q22" i="5"/>
  <c r="Q23" i="5"/>
  <c r="Q24" i="5"/>
  <c r="Q25" i="5"/>
  <c r="Q26" i="5"/>
  <c r="Q27" i="5"/>
  <c r="Q28" i="5"/>
  <c r="Q29" i="5"/>
  <c r="Q30" i="5"/>
  <c r="Q31" i="5"/>
  <c r="Q10" i="5"/>
  <c r="Q11" i="5"/>
  <c r="Q12" i="5"/>
  <c r="Q13" i="5"/>
  <c r="Q14" i="5"/>
  <c r="Q15" i="5"/>
  <c r="Q16" i="5"/>
  <c r="Q17" i="5"/>
  <c r="Q18" i="5"/>
  <c r="Q19" i="5"/>
  <c r="Q9" i="5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B10" i="1" l="1"/>
  <c r="B11" i="1" s="1"/>
  <c r="Q9" i="3" l="1"/>
  <c r="B10" i="3"/>
  <c r="B11" i="3"/>
  <c r="Q9" i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K55" i="6"/>
  <c r="J55" i="6"/>
  <c r="P54" i="6"/>
  <c r="P57" i="6" s="1"/>
  <c r="O54" i="6"/>
  <c r="O57" i="6" s="1"/>
  <c r="N54" i="6"/>
  <c r="N57" i="6" s="1"/>
  <c r="M54" i="6"/>
  <c r="M57" i="6" s="1"/>
  <c r="L54" i="6"/>
  <c r="L57" i="6" s="1"/>
  <c r="K54" i="6"/>
  <c r="K57" i="6" s="1"/>
  <c r="J54" i="6"/>
  <c r="J57" i="6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P56" i="5"/>
  <c r="O56" i="5"/>
  <c r="N56" i="5"/>
  <c r="M56" i="5"/>
  <c r="L56" i="5"/>
  <c r="K56" i="5"/>
  <c r="J56" i="5"/>
  <c r="P55" i="5"/>
  <c r="P58" i="5" s="1"/>
  <c r="O55" i="5"/>
  <c r="N55" i="5"/>
  <c r="N58" i="5" s="1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P56" i="4"/>
  <c r="O56" i="4"/>
  <c r="N56" i="4"/>
  <c r="M56" i="4"/>
  <c r="L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J54" i="4"/>
  <c r="J57" i="4" s="1"/>
  <c r="Q56" i="4"/>
  <c r="B10" i="4"/>
  <c r="B11" i="4" s="1"/>
  <c r="B12" i="4" s="1"/>
  <c r="B13" i="4" s="1"/>
  <c r="B14" i="4" s="1"/>
  <c r="B15" i="4" s="1"/>
  <c r="P56" i="3"/>
  <c r="O56" i="3"/>
  <c r="N56" i="3"/>
  <c r="M56" i="3"/>
  <c r="L56" i="3"/>
  <c r="K56" i="3"/>
  <c r="J56" i="3"/>
  <c r="P55" i="3"/>
  <c r="P58" i="3" s="1"/>
  <c r="O55" i="3"/>
  <c r="O58" i="3" s="1"/>
  <c r="N55" i="3"/>
  <c r="N58" i="3" s="1"/>
  <c r="M55" i="3"/>
  <c r="L55" i="3"/>
  <c r="K55" i="3"/>
  <c r="J55" i="3"/>
  <c r="P54" i="3"/>
  <c r="P57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Q56" i="3"/>
  <c r="M58" i="3" l="1"/>
  <c r="L58" i="6"/>
  <c r="L58" i="5"/>
  <c r="L58" i="3"/>
  <c r="K58" i="3"/>
  <c r="J57" i="3"/>
  <c r="L58" i="4"/>
  <c r="N58" i="4"/>
  <c r="J58" i="5"/>
  <c r="Q56" i="5"/>
  <c r="K58" i="5"/>
  <c r="M58" i="5"/>
  <c r="O58" i="5"/>
  <c r="K58" i="4"/>
  <c r="M58" i="4"/>
  <c r="O58" i="4"/>
  <c r="J58" i="3"/>
  <c r="J58" i="6"/>
  <c r="K58" i="6"/>
  <c r="Q56" i="6"/>
  <c r="M58" i="6"/>
  <c r="O58" i="6"/>
  <c r="Q54" i="6"/>
  <c r="Q55" i="6"/>
  <c r="Q54" i="5"/>
  <c r="Q55" i="5"/>
  <c r="J58" i="4"/>
  <c r="Q54" i="4"/>
  <c r="Q57" i="4" s="1"/>
  <c r="Q55" i="4"/>
  <c r="Q58" i="4" s="1"/>
  <c r="Q54" i="3"/>
  <c r="Q57" i="3" s="1"/>
  <c r="Q55" i="3"/>
  <c r="Q58" i="3" s="1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6" l="1"/>
  <c r="Q57" i="5"/>
  <c r="Q58" i="5"/>
  <c r="Q57" i="6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Q58" i="1" l="1"/>
  <c r="Q57" i="1"/>
</calcChain>
</file>

<file path=xl/sharedStrings.xml><?xml version="1.0" encoding="utf-8"?>
<sst xmlns="http://schemas.openxmlformats.org/spreadsheetml/2006/main" count="405" uniqueCount="263">
  <si>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</si>
  <si>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</si>
  <si>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</si>
  <si>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</si>
  <si>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</si>
  <si>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</si>
  <si>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</si>
  <si>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</si>
  <si>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</si>
  <si>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</si>
  <si>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</si>
  <si>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</si>
  <si>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</si>
  <si>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</si>
  <si>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</si>
  <si>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</si>
  <si>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</si>
  <si>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</si>
  <si>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</si>
  <si>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</si>
  <si>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</si>
  <si>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</si>
  <si>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</si>
  <si>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COSME HERNANDEZ LINARES</t>
  </si>
  <si>
    <t>HERNANDEZ DOMINGUEZ FRANCISCO ARTURO</t>
  </si>
  <si>
    <t>191U0121</t>
  </si>
  <si>
    <t>ABRAJAN GONZALEZ ANGEL</t>
  </si>
  <si>
    <t>221U0135</t>
  </si>
  <si>
    <t>AVILES GONZALEZ ROBERTO CARLO</t>
  </si>
  <si>
    <t>BARRIENTOS FONSECA GONZALO</t>
  </si>
  <si>
    <t>CABRERA ECHAVARRIA JOSE ARMANDO</t>
  </si>
  <si>
    <t>CHIPOL XOLO YAHVE ALEJANDRO</t>
  </si>
  <si>
    <t>CRUZ GARCIA SANDRA</t>
  </si>
  <si>
    <t>FISCAL AMBROS ERICK CANDELARIO</t>
  </si>
  <si>
    <t>JIMENEZ MELCHI GUILLERMO</t>
  </si>
  <si>
    <t>MONTIEL VILLASECA JOSE GUADALUPE</t>
  </si>
  <si>
    <t>TEOBA ROSALES JUAN ANTONIO</t>
  </si>
  <si>
    <t>221U0139</t>
  </si>
  <si>
    <t>221U0140</t>
  </si>
  <si>
    <t>221U0258</t>
  </si>
  <si>
    <t>221U0149</t>
  </si>
  <si>
    <t>221U0152</t>
  </si>
  <si>
    <t>221U0155</t>
  </si>
  <si>
    <t>221U0157</t>
  </si>
  <si>
    <t>221U0164</t>
  </si>
  <si>
    <t>221U0175</t>
  </si>
  <si>
    <t>PROMED =</t>
  </si>
  <si>
    <t xml:space="preserve">% </t>
  </si>
  <si>
    <t>%</t>
  </si>
  <si>
    <t>% =</t>
  </si>
  <si>
    <t>%  =</t>
  </si>
  <si>
    <t>RODRIGUEZ USCANGA OLIVER</t>
  </si>
  <si>
    <t>221U0177</t>
  </si>
  <si>
    <t>DINAMICA</t>
  </si>
  <si>
    <t>302-B</t>
  </si>
  <si>
    <t>AGOSTO-DICIEMBRE/2024</t>
  </si>
  <si>
    <t>231U0090</t>
  </si>
  <si>
    <t>231U0092</t>
  </si>
  <si>
    <t>231U0098</t>
  </si>
  <si>
    <t>231U0586</t>
  </si>
  <si>
    <t>231U0101</t>
  </si>
  <si>
    <t>231U0103</t>
  </si>
  <si>
    <t>231U0105</t>
  </si>
  <si>
    <t>231U0108</t>
  </si>
  <si>
    <t>231U0035</t>
  </si>
  <si>
    <t>231U0111</t>
  </si>
  <si>
    <t>231U0113</t>
  </si>
  <si>
    <t>231U0656</t>
  </si>
  <si>
    <t>231U0344</t>
  </si>
  <si>
    <t>231U0115</t>
  </si>
  <si>
    <t>231U0053</t>
  </si>
  <si>
    <t>231U0120</t>
  </si>
  <si>
    <t>221U0169</t>
  </si>
  <si>
    <t>231U0123</t>
  </si>
  <si>
    <t>231U0356</t>
  </si>
  <si>
    <t>231U0128</t>
  </si>
  <si>
    <t>231U0130</t>
  </si>
  <si>
    <t>231U0132</t>
  </si>
  <si>
    <t>231U0663</t>
  </si>
  <si>
    <t>231U0134</t>
  </si>
  <si>
    <t>231U0612</t>
  </si>
  <si>
    <t>CAMPOS MARTÍNEZ CARLOS ALEXI</t>
  </si>
  <si>
    <t>CANELA JIMENEZ ERIK</t>
  </si>
  <si>
    <t>231U0096 CASTELLANOS COTO RAUL DE JESUS</t>
  </si>
  <si>
    <t>CASTELLANOS COTO RAUL DE JESUS</t>
  </si>
  <si>
    <t>COBIX GARCIA JOSE EDUARDO</t>
  </si>
  <si>
    <t>CORTEZ JOAQUIN JONATHAN</t>
  </si>
  <si>
    <t>CRUZ MARTINEZ DANIEL</t>
  </si>
  <si>
    <t>DE JESUS CRUZ OSCAR</t>
  </si>
  <si>
    <t>DE LA O ROSARIO KEVIN ALEXANDER</t>
  </si>
  <si>
    <t>GARCIA COTA RAFAEL</t>
  </si>
  <si>
    <t>GUZMAN BAXIN ALEXIS</t>
  </si>
  <si>
    <t>HERNANDEZ MARTINEZ REYLI ALEXANDER</t>
  </si>
  <si>
    <t>HERNANDEZ URIBE ENRIQUE BARAQUIEL</t>
  </si>
  <si>
    <t>HERRERA SOSA JESÚS</t>
  </si>
  <si>
    <t>MARCIAL CATEMAXCA FROILAN</t>
  </si>
  <si>
    <t>MARTINEZ MARTINEZ JASIEL JESUS</t>
  </si>
  <si>
    <t>OBIL BUSTAMANTE LUIS ANGEL</t>
  </si>
  <si>
    <t>ORTEGA ANTELY FREDDY DAMIAN</t>
  </si>
  <si>
    <t>PEREZ TRUJILLO JESUS</t>
  </si>
  <si>
    <t>QUINO JIMENEZ SANTOS JOSIMAR</t>
  </si>
  <si>
    <t>RODRÍGUEZ COBAXIN JESÚS</t>
  </si>
  <si>
    <t>SOLIS AZAMAR JOSE</t>
  </si>
  <si>
    <t>TORIJAS BAXIN VICENTE</t>
  </si>
  <si>
    <t>TRUJILLO PEREZ ALAN JONAS</t>
  </si>
  <si>
    <t>VELASCO CHAPOL ENRIQUE</t>
  </si>
  <si>
    <t>VELASCO VELASCO ARIANA GUADALUPE</t>
  </si>
  <si>
    <t>XOCA TEMICH ALEX</t>
  </si>
  <si>
    <t>REFRIGERACION Y AIRE ACONDICIONADO</t>
  </si>
  <si>
    <t>502-A</t>
  </si>
  <si>
    <t>AGUILAR CHONTAL HUGO ALBERTO</t>
  </si>
  <si>
    <t>ARTIGAS FISCAL RAFAEL DE JESUS</t>
  </si>
  <si>
    <t>BAXIN IXTEPAN CARLOS</t>
  </si>
  <si>
    <t>BENITEZ CASTRO MIGUEL ANGEL</t>
  </si>
  <si>
    <t>CHACHA CHAGALA JESUS ANTONIO</t>
  </si>
  <si>
    <t>CHIGO AGUIRRE ANA GUADALUPE</t>
  </si>
  <si>
    <t>CHIPOL SINACA JOSELYN</t>
  </si>
  <si>
    <t>COYOLT GORGONIO ZURIEL ALBERTO</t>
  </si>
  <si>
    <t>CRUZ MARTINEZ ARTURO</t>
  </si>
  <si>
    <t>DURAN ALVARADO GUSTAVO ISRAEL</t>
  </si>
  <si>
    <t>HERNANDEZ FONSECA JAIME</t>
  </si>
  <si>
    <t>HERNANDEZ QUINO JOSE MANUEL</t>
  </si>
  <si>
    <t>ISIDORO BENITEZ SAMIR</t>
  </si>
  <si>
    <t>LEON LOZANO JOSE ALEJANDRO</t>
  </si>
  <si>
    <t>MALAGA PUCHETA MANUEL ALEJANDRO</t>
  </si>
  <si>
    <t>MARTINEZ AGUILAR ALEJANDRO</t>
  </si>
  <si>
    <t>MAXO COTA MILAGROS MONTSERRAT</t>
  </si>
  <si>
    <t>MIXTEGA BELLI ERNESTO SANTOS</t>
  </si>
  <si>
    <t>MORENO BARRAGAN LUIS DAVID</t>
  </si>
  <si>
    <t>ORTEGA CABRERA ALEXIS DE JESUS</t>
  </si>
  <si>
    <t>PATLAX ALARCON MOISES</t>
  </si>
  <si>
    <t>POLITO MALAGA LUIS GERARDO</t>
  </si>
  <si>
    <t>REYNADA PREZA HUGO DANIEL</t>
  </si>
  <si>
    <t>RIVEROLL IXTEPAN AARON</t>
  </si>
  <si>
    <t>RODRIGUEZ MARTINEZ LUIS ALFREDO</t>
  </si>
  <si>
    <t>RODRIGUEZ PEREZ MARIA GUADALUPE</t>
  </si>
  <si>
    <t>SEBA BAXIN JUAN JOSE</t>
  </si>
  <si>
    <t>TORRES MARTINEZ JAFET HERIBERTO</t>
  </si>
  <si>
    <t>VELASCO HERNANDEZ OSVAL DANIEL</t>
  </si>
  <si>
    <t>VELASCO QUINO ARTURO DE JESUS</t>
  </si>
  <si>
    <t>VICTORIO PALAYOT JESÚS MANUEL</t>
  </si>
  <si>
    <t>XOLO ARRES BRANDON EMMANUEL</t>
  </si>
  <si>
    <t>221U0137</t>
  </si>
  <si>
    <t>221U0836</t>
  </si>
  <si>
    <t>221U0142</t>
  </si>
  <si>
    <t>221U0143</t>
  </si>
  <si>
    <t xml:space="preserve">221U0145 </t>
  </si>
  <si>
    <t>221U0147</t>
  </si>
  <si>
    <t>221U0148</t>
  </si>
  <si>
    <t>221U0151</t>
  </si>
  <si>
    <t>221U0257</t>
  </si>
  <si>
    <t>221U0154</t>
  </si>
  <si>
    <t>221U0182</t>
  </si>
  <si>
    <t>221U0156</t>
  </si>
  <si>
    <t>221U0259</t>
  </si>
  <si>
    <t>221U0183</t>
  </si>
  <si>
    <t>221U0159</t>
  </si>
  <si>
    <t>221U0160</t>
  </si>
  <si>
    <t>221U0161</t>
  </si>
  <si>
    <t>221U0163</t>
  </si>
  <si>
    <t>221U0165</t>
  </si>
  <si>
    <t xml:space="preserve">221U0166 </t>
  </si>
  <si>
    <t>221U0841</t>
  </si>
  <si>
    <t>221U0167</t>
  </si>
  <si>
    <t>221U0171</t>
  </si>
  <si>
    <t>221U0172</t>
  </si>
  <si>
    <t>221U0173</t>
  </si>
  <si>
    <t>221U0174</t>
  </si>
  <si>
    <t>221U0176</t>
  </si>
  <si>
    <t>211U0165</t>
  </si>
  <si>
    <t>221U0181</t>
  </si>
  <si>
    <t>221U0178</t>
  </si>
  <si>
    <t>221U0179</t>
  </si>
  <si>
    <t>221U0180</t>
  </si>
  <si>
    <t>502-B</t>
  </si>
  <si>
    <t>AMOR FACUNDO ITAN DANIEL</t>
  </si>
  <si>
    <t>PEREZ GARCIA JOSE RAMSES</t>
  </si>
  <si>
    <t>211U0125</t>
  </si>
  <si>
    <t>211U0612</t>
  </si>
  <si>
    <t>702-A</t>
  </si>
  <si>
    <t>AGUILERA ROMAN ORLANDO</t>
  </si>
  <si>
    <t>ALCALA CABRERA GERARDO</t>
  </si>
  <si>
    <t>211U0124</t>
  </si>
  <si>
    <t>211U0552</t>
  </si>
  <si>
    <t>211U0607</t>
  </si>
  <si>
    <t>ATAXCA PEREZ LIZETTE DE LOS ANGELES</t>
  </si>
  <si>
    <t>211U0126</t>
  </si>
  <si>
    <t>BELLOMO DOMINGUEZ CONRADO SEBASTIAN</t>
  </si>
  <si>
    <t>211U0130</t>
  </si>
  <si>
    <t>BUSTAMANTE SANTOS JOSE MIGUEL</t>
  </si>
  <si>
    <t>211U0131</t>
  </si>
  <si>
    <t>CASTILLO ESCRIBANO RICARDO</t>
  </si>
  <si>
    <t>211U0132</t>
  </si>
  <si>
    <t>CASTILLO SEBA BRIAN DE JESUS</t>
  </si>
  <si>
    <t>211U0135</t>
  </si>
  <si>
    <t>CONDE RIOS ANA CRISTINA</t>
  </si>
  <si>
    <t>211U0136</t>
  </si>
  <si>
    <t>COTA SEBA ALLEN ANDRES</t>
  </si>
  <si>
    <t>211U0139</t>
  </si>
  <si>
    <t>DOMINGUEZ PUCHETA ALEJANDRO</t>
  </si>
  <si>
    <t>211U0556</t>
  </si>
  <si>
    <t>FERMAN AVENDAÑO FLOR DEL CARMEN</t>
  </si>
  <si>
    <t>201U0428</t>
  </si>
  <si>
    <t>GONZALEZ ARRIAGA ERUVIEL ALDAHIR</t>
  </si>
  <si>
    <t>211U0610</t>
  </si>
  <si>
    <t>GONZALEZ ROMERO CARLOS MANUEL</t>
  </si>
  <si>
    <t xml:space="preserve">211U0608 </t>
  </si>
  <si>
    <t>GUERRERO CARMONA HERNAN ANTONIO</t>
  </si>
  <si>
    <t>211U0146</t>
  </si>
  <si>
    <t>LUCHO ATAXCA ANGEL MANUEL</t>
  </si>
  <si>
    <t>211U0147</t>
  </si>
  <si>
    <t>MALAGA GRACIA JESUS ALBERTO</t>
  </si>
  <si>
    <t>211U0562</t>
  </si>
  <si>
    <t>MIL LOPEZ ANTONIO CARLOS</t>
  </si>
  <si>
    <t>211U0153</t>
  </si>
  <si>
    <t>RAMIREZ HERRERA CRISTIAN ALBERTO</t>
  </si>
  <si>
    <t>211U0161</t>
  </si>
  <si>
    <t>SIXTEGA ANDRADE ROBERTO DE JESUS</t>
  </si>
  <si>
    <t>211U0166</t>
  </si>
  <si>
    <t>TOTO BAUTISTA JOSE MANUEL</t>
  </si>
  <si>
    <t>211U0167</t>
  </si>
  <si>
    <t>VELASCO CHIGUIL ARIEL ELIAS</t>
  </si>
  <si>
    <t>211U0171</t>
  </si>
  <si>
    <t>ZETINA CHIGO JHAIR ALEXIS</t>
  </si>
  <si>
    <t>FORMULACION Y EVALUACION DE PROYECTOS</t>
  </si>
  <si>
    <t>MICROCONTROLADORES</t>
  </si>
  <si>
    <t>702-B</t>
  </si>
  <si>
    <t>211U0133</t>
  </si>
  <si>
    <t>CHONTAL HERNANDEZ ALDO</t>
  </si>
  <si>
    <t>211U0140</t>
  </si>
  <si>
    <t>FERMAN XALA LEYKO EULOGIO</t>
  </si>
  <si>
    <t>201U0072</t>
  </si>
  <si>
    <t>HERNANDEZ JIMENEZ JOSE FRANCISCO</t>
  </si>
  <si>
    <t>211U0142</t>
  </si>
  <si>
    <t>HERNANDEZ OLEA ENRIQUE</t>
  </si>
  <si>
    <t xml:space="preserve">211U0144 </t>
  </si>
  <si>
    <t>LINARES ZUNIGA ARIANA</t>
  </si>
  <si>
    <t>211U0611</t>
  </si>
  <si>
    <t>MARTINEZ HERNANDEZ ISAAC</t>
  </si>
  <si>
    <t>211U0148</t>
  </si>
  <si>
    <t>MIROS TOLEDO RUBEN ERUBIEL</t>
  </si>
  <si>
    <t>211U0149</t>
  </si>
  <si>
    <t>MONTAN COMI DANIEL</t>
  </si>
  <si>
    <t>211U0583</t>
  </si>
  <si>
    <t>PALAFOX RAMIREZ ISMAEL</t>
  </si>
  <si>
    <t>211U0158</t>
  </si>
  <si>
    <t>SAN JUAN PEREZ JAIRO MISAEL</t>
  </si>
  <si>
    <t>211U0160</t>
  </si>
  <si>
    <t>SANTOS FIGUEROA MIGUEL ALDAIR</t>
  </si>
  <si>
    <t>211U0164</t>
  </si>
  <si>
    <t>TOME MACARIO ANTONIO</t>
  </si>
  <si>
    <t>211U0650</t>
  </si>
  <si>
    <t>VICTORIO PALAYOT JOSE ANTONIO</t>
  </si>
  <si>
    <t>211U0564</t>
  </si>
  <si>
    <t>XALA OLMEDO JOHAHAM JOSE</t>
  </si>
  <si>
    <t>211U0169</t>
  </si>
  <si>
    <t>XOLO MACHUCHO KAREN AILEE</t>
  </si>
  <si>
    <t>REP-1</t>
  </si>
  <si>
    <t>REP-2</t>
  </si>
  <si>
    <t>%    =</t>
  </si>
  <si>
    <t>PROMED  =</t>
  </si>
  <si>
    <t>REP-3</t>
  </si>
  <si>
    <t>REP-4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</si>
</sst>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/>
    <xf numFmtId="0" fontId="8" fillId="0" borderId="4" xfId="0" applyFont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tabSelected="1" zoomScale="90" zoomScaleNormal="90" workbookViewId="0">
      <selection activeCell="W16" sqref="W1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19" width="12.14062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  <c r="R3" s="1"/>
    </row>
    <row r="4" spans="2:18" x14ac:dyDescent="0.25">
      <c r="C4" t="s">
        <v>0</v>
      </c>
      <c r="D4" s="74" t="s">
        <v>53</v>
      </c>
      <c r="E4" s="74"/>
      <c r="F4" s="74"/>
      <c r="G4" s="74"/>
      <c r="I4" t="s">
        <v>1</v>
      </c>
      <c r="J4" s="63" t="s">
        <v>54</v>
      </c>
      <c r="K4" s="63"/>
      <c r="M4" t="s">
        <v>2</v>
      </c>
      <c r="N4" s="64">
        <v>45637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55</v>
      </c>
      <c r="E6" s="63"/>
      <c r="F6" s="63"/>
      <c r="G6" s="63"/>
      <c r="I6" s="67" t="s">
        <v>21</v>
      </c>
      <c r="J6" s="67"/>
      <c r="K6" s="68" t="s">
        <v>23</v>
      </c>
      <c r="L6" s="68"/>
      <c r="M6" s="68"/>
      <c r="N6" s="68"/>
      <c r="O6" s="68"/>
      <c r="P6" s="68"/>
    </row>
    <row r="7" spans="2:18" ht="11.25" customHeight="1" x14ac:dyDescent="0.25"/>
    <row r="8" spans="2:18" x14ac:dyDescent="0.25">
      <c r="B8" s="3" t="s">
        <v>4</v>
      </c>
      <c r="C8" s="44" t="s">
        <v>6</v>
      </c>
      <c r="D8" s="65" t="s">
        <v>5</v>
      </c>
      <c r="E8" s="65"/>
      <c r="F8" s="65"/>
      <c r="G8" s="65"/>
      <c r="H8" s="65"/>
      <c r="I8" s="6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33" t="s">
        <v>14</v>
      </c>
      <c r="P8" s="4"/>
      <c r="Q8" s="13" t="s">
        <v>22</v>
      </c>
    </row>
    <row r="9" spans="2:18" x14ac:dyDescent="0.25">
      <c r="B9" s="43">
        <v>1</v>
      </c>
      <c r="C9" s="46" t="s">
        <v>56</v>
      </c>
      <c r="D9" s="57" t="s">
        <v>81</v>
      </c>
      <c r="E9" s="57"/>
      <c r="F9" s="57"/>
      <c r="G9" s="57"/>
      <c r="H9" s="57"/>
      <c r="I9" s="58"/>
      <c r="J9" s="29">
        <v>94</v>
      </c>
      <c r="K9" s="4">
        <v>93</v>
      </c>
      <c r="L9" s="5">
        <v>96</v>
      </c>
      <c r="M9" s="50">
        <v>96</v>
      </c>
      <c r="N9" s="5"/>
      <c r="O9" s="5"/>
      <c r="P9" s="5"/>
      <c r="Q9" s="14">
        <f>SUM(J9:O9)/6</f>
        <v>63.166666666666664</v>
      </c>
    </row>
    <row r="10" spans="2:18" x14ac:dyDescent="0.25">
      <c r="B10" s="43">
        <f>B9+1</f>
        <v>2</v>
      </c>
      <c r="C10" s="46" t="s">
        <v>57</v>
      </c>
      <c r="D10" s="57" t="s">
        <v>82</v>
      </c>
      <c r="E10" s="57"/>
      <c r="F10" s="57"/>
      <c r="G10" s="57"/>
      <c r="H10" s="57"/>
      <c r="I10" s="58"/>
      <c r="J10" s="29">
        <v>95</v>
      </c>
      <c r="K10" s="5">
        <v>92</v>
      </c>
      <c r="L10" s="5">
        <v>93</v>
      </c>
      <c r="M10" s="50">
        <v>94</v>
      </c>
      <c r="N10" s="5"/>
      <c r="O10" s="5"/>
      <c r="P10" s="5"/>
      <c r="Q10" s="14">
        <f t="shared" ref="Q10:Q34" si="0">SUM(J10:O10)/6</f>
        <v>62.333333333333336</v>
      </c>
    </row>
    <row r="11" spans="2:18" x14ac:dyDescent="0.25">
      <c r="B11" s="43">
        <f t="shared" ref="B11" si="1">B10+1</f>
        <v>3</v>
      </c>
      <c r="C11" s="46" t="s">
        <v>83</v>
      </c>
      <c r="D11" s="57" t="s">
        <v>84</v>
      </c>
      <c r="E11" s="57"/>
      <c r="F11" s="57"/>
      <c r="G11" s="57"/>
      <c r="H11" s="57"/>
      <c r="I11" s="58"/>
      <c r="J11" s="29">
        <v>98</v>
      </c>
      <c r="K11" s="5">
        <v>91</v>
      </c>
      <c r="L11" s="5">
        <v>95</v>
      </c>
      <c r="M11" s="50">
        <v>95</v>
      </c>
      <c r="N11" s="5"/>
      <c r="O11" s="5"/>
      <c r="P11" s="5"/>
      <c r="Q11" s="14">
        <f t="shared" si="0"/>
        <v>63.166666666666664</v>
      </c>
    </row>
    <row r="12" spans="2:18" x14ac:dyDescent="0.25">
      <c r="B12" s="43">
        <v>4</v>
      </c>
      <c r="C12" s="46" t="s">
        <v>58</v>
      </c>
      <c r="D12" s="57" t="s">
        <v>85</v>
      </c>
      <c r="E12" s="57"/>
      <c r="F12" s="57"/>
      <c r="G12" s="57"/>
      <c r="H12" s="57"/>
      <c r="I12" s="58"/>
      <c r="J12" s="29">
        <v>96</v>
      </c>
      <c r="K12" s="5">
        <v>94</v>
      </c>
      <c r="L12" s="5">
        <v>91</v>
      </c>
      <c r="M12" s="50">
        <v>93</v>
      </c>
      <c r="N12" s="5"/>
      <c r="O12" s="5"/>
      <c r="P12" s="5"/>
      <c r="Q12" s="14">
        <f t="shared" si="0"/>
        <v>62.333333333333336</v>
      </c>
    </row>
    <row r="13" spans="2:18" x14ac:dyDescent="0.25">
      <c r="B13" s="43">
        <v>5</v>
      </c>
      <c r="C13" s="46" t="s">
        <v>59</v>
      </c>
      <c r="D13" s="61" t="s">
        <v>86</v>
      </c>
      <c r="E13" s="61"/>
      <c r="F13" s="61"/>
      <c r="G13" s="61"/>
      <c r="H13" s="61"/>
      <c r="I13" s="62"/>
      <c r="J13" s="29">
        <v>94</v>
      </c>
      <c r="K13" s="5">
        <v>92</v>
      </c>
      <c r="L13" s="5">
        <v>90</v>
      </c>
      <c r="M13" s="50">
        <v>94</v>
      </c>
      <c r="N13" s="5"/>
      <c r="O13" s="5"/>
      <c r="P13" s="5"/>
      <c r="Q13" s="14">
        <f t="shared" si="0"/>
        <v>61.666666666666664</v>
      </c>
    </row>
    <row r="14" spans="2:18" x14ac:dyDescent="0.25">
      <c r="B14" s="43">
        <v>6</v>
      </c>
      <c r="C14" s="46" t="s">
        <v>60</v>
      </c>
      <c r="D14" s="61" t="s">
        <v>87</v>
      </c>
      <c r="E14" s="61"/>
      <c r="F14" s="61"/>
      <c r="G14" s="61"/>
      <c r="H14" s="61"/>
      <c r="I14" s="62"/>
      <c r="J14" s="29">
        <v>96</v>
      </c>
      <c r="K14" s="5">
        <v>90</v>
      </c>
      <c r="L14" s="49">
        <v>0</v>
      </c>
      <c r="M14" s="49">
        <v>0</v>
      </c>
      <c r="N14" s="5"/>
      <c r="O14" s="5"/>
      <c r="P14" s="5"/>
      <c r="Q14" s="14">
        <f t="shared" si="0"/>
        <v>31</v>
      </c>
    </row>
    <row r="15" spans="2:18" x14ac:dyDescent="0.25">
      <c r="B15" s="43">
        <v>7</v>
      </c>
      <c r="C15" s="46" t="s">
        <v>61</v>
      </c>
      <c r="D15" s="61" t="s">
        <v>88</v>
      </c>
      <c r="E15" s="61"/>
      <c r="F15" s="61"/>
      <c r="G15" s="61"/>
      <c r="H15" s="61"/>
      <c r="I15" s="62"/>
      <c r="J15" s="29">
        <v>92</v>
      </c>
      <c r="K15" s="5">
        <v>92</v>
      </c>
      <c r="L15" s="5">
        <v>96</v>
      </c>
      <c r="M15" s="50">
        <v>93</v>
      </c>
      <c r="N15" s="5"/>
      <c r="O15" s="5"/>
      <c r="P15" s="5"/>
      <c r="Q15" s="14">
        <f t="shared" si="0"/>
        <v>62.166666666666664</v>
      </c>
    </row>
    <row r="16" spans="2:18" x14ac:dyDescent="0.25">
      <c r="B16" s="43">
        <v>8</v>
      </c>
      <c r="C16" s="46" t="s">
        <v>62</v>
      </c>
      <c r="D16" s="61" t="s">
        <v>89</v>
      </c>
      <c r="E16" s="61"/>
      <c r="F16" s="61"/>
      <c r="G16" s="61"/>
      <c r="H16" s="61"/>
      <c r="I16" s="62"/>
      <c r="J16" s="29">
        <v>91</v>
      </c>
      <c r="K16" s="5">
        <v>93</v>
      </c>
      <c r="L16" s="5">
        <v>92</v>
      </c>
      <c r="M16" s="50">
        <v>94</v>
      </c>
      <c r="N16" s="5"/>
      <c r="O16" s="5"/>
      <c r="P16" s="5"/>
      <c r="Q16" s="14">
        <f t="shared" si="0"/>
        <v>61.666666666666664</v>
      </c>
    </row>
    <row r="17" spans="2:22" x14ac:dyDescent="0.25">
      <c r="B17" s="43">
        <v>9</v>
      </c>
      <c r="C17" s="46" t="s">
        <v>63</v>
      </c>
      <c r="D17" s="61" t="s">
        <v>90</v>
      </c>
      <c r="E17" s="61"/>
      <c r="F17" s="61"/>
      <c r="G17" s="61"/>
      <c r="H17" s="61"/>
      <c r="I17" s="62"/>
      <c r="J17" s="29">
        <v>93</v>
      </c>
      <c r="K17" s="5">
        <v>91</v>
      </c>
      <c r="L17" s="5">
        <v>90</v>
      </c>
      <c r="M17" s="50">
        <v>95</v>
      </c>
      <c r="N17" s="5"/>
      <c r="O17" s="5"/>
      <c r="P17" s="5"/>
      <c r="Q17" s="14">
        <f t="shared" si="0"/>
        <v>61.5</v>
      </c>
    </row>
    <row r="18" spans="2:22" x14ac:dyDescent="0.25">
      <c r="B18" s="43">
        <v>10</v>
      </c>
      <c r="C18" s="46" t="s">
        <v>64</v>
      </c>
      <c r="D18" s="61" t="s">
        <v>91</v>
      </c>
      <c r="E18" s="61"/>
      <c r="F18" s="61"/>
      <c r="G18" s="61"/>
      <c r="H18" s="61"/>
      <c r="I18" s="62"/>
      <c r="J18" s="30">
        <v>93</v>
      </c>
      <c r="K18" s="5">
        <v>92</v>
      </c>
      <c r="L18" s="5">
        <v>95</v>
      </c>
      <c r="M18" s="50">
        <v>92</v>
      </c>
      <c r="N18" s="5"/>
      <c r="O18" s="5"/>
      <c r="P18" s="5"/>
      <c r="Q18" s="14">
        <f t="shared" si="0"/>
        <v>62</v>
      </c>
      <c r="S18" s="47" t="s">
        <v>257</v>
      </c>
    </row>
    <row r="19" spans="2:22" x14ac:dyDescent="0.25">
      <c r="B19" s="43">
        <v>11</v>
      </c>
      <c r="C19" s="46" t="s">
        <v>65</v>
      </c>
      <c r="D19" s="61" t="s">
        <v>92</v>
      </c>
      <c r="E19" s="61"/>
      <c r="F19" s="61"/>
      <c r="G19" s="61"/>
      <c r="H19" s="61"/>
      <c r="I19" s="62"/>
      <c r="J19" s="30">
        <v>94</v>
      </c>
      <c r="K19" s="5">
        <v>94</v>
      </c>
      <c r="L19" s="5">
        <v>93</v>
      </c>
      <c r="M19" s="50">
        <v>94</v>
      </c>
      <c r="N19" s="5"/>
      <c r="O19" s="5"/>
      <c r="P19" s="5"/>
      <c r="Q19" s="14">
        <f t="shared" si="0"/>
        <v>62.5</v>
      </c>
      <c r="S19" s="47" t="s">
        <v>260</v>
      </c>
      <c r="T19" s="35">
        <f>ROUND(SUM(J9:J34),0)/26</f>
        <v>93.461538461538467</v>
      </c>
      <c r="U19" s="35">
        <v>93</v>
      </c>
      <c r="V19" s="35"/>
    </row>
    <row r="20" spans="2:22" x14ac:dyDescent="0.25">
      <c r="B20" s="43">
        <v>12</v>
      </c>
      <c r="C20" s="46" t="s">
        <v>66</v>
      </c>
      <c r="D20" s="61" t="s">
        <v>93</v>
      </c>
      <c r="E20" s="61"/>
      <c r="F20" s="61"/>
      <c r="G20" s="61"/>
      <c r="H20" s="61"/>
      <c r="I20" s="62"/>
      <c r="J20" s="29">
        <v>92</v>
      </c>
      <c r="K20" s="5">
        <v>93</v>
      </c>
      <c r="L20" s="5">
        <v>95</v>
      </c>
      <c r="M20" s="50">
        <v>94</v>
      </c>
      <c r="N20" s="5"/>
      <c r="O20" s="5"/>
      <c r="P20" s="5"/>
      <c r="Q20" s="14">
        <f t="shared" si="0"/>
        <v>62.333333333333336</v>
      </c>
      <c r="T20" s="35"/>
      <c r="U20" s="35"/>
      <c r="V20" s="35"/>
    </row>
    <row r="21" spans="2:22" x14ac:dyDescent="0.25">
      <c r="B21" s="43">
        <v>13</v>
      </c>
      <c r="C21" s="46" t="s">
        <v>67</v>
      </c>
      <c r="D21" s="61" t="s">
        <v>94</v>
      </c>
      <c r="E21" s="61"/>
      <c r="F21" s="61"/>
      <c r="G21" s="61"/>
      <c r="H21" s="61"/>
      <c r="I21" s="62"/>
      <c r="J21" s="29">
        <v>90</v>
      </c>
      <c r="K21" s="5">
        <v>92</v>
      </c>
      <c r="L21" s="5">
        <v>94</v>
      </c>
      <c r="M21" s="50">
        <v>95</v>
      </c>
      <c r="N21" s="5"/>
      <c r="O21" s="5"/>
      <c r="P21" s="5"/>
      <c r="Q21" s="14">
        <f t="shared" si="0"/>
        <v>61.833333333333336</v>
      </c>
      <c r="S21" s="38" t="s">
        <v>50</v>
      </c>
      <c r="T21" s="35">
        <f>17/26</f>
        <v>0.65384615384615385</v>
      </c>
      <c r="U21" s="37">
        <v>0.65</v>
      </c>
      <c r="V21" s="37"/>
    </row>
    <row r="22" spans="2:22" x14ac:dyDescent="0.25">
      <c r="B22" s="43">
        <v>14</v>
      </c>
      <c r="C22" s="46" t="s">
        <v>68</v>
      </c>
      <c r="D22" s="61" t="s">
        <v>95</v>
      </c>
      <c r="E22" s="61"/>
      <c r="F22" s="61"/>
      <c r="G22" s="61"/>
      <c r="H22" s="61"/>
      <c r="I22" s="62"/>
      <c r="J22" s="29">
        <v>92</v>
      </c>
      <c r="K22" s="5">
        <v>95</v>
      </c>
      <c r="L22" s="5">
        <v>95</v>
      </c>
      <c r="M22" s="50">
        <v>98</v>
      </c>
      <c r="N22" s="5"/>
      <c r="O22" s="5"/>
      <c r="P22" s="5"/>
      <c r="Q22" s="14">
        <f t="shared" si="0"/>
        <v>63.333333333333336</v>
      </c>
    </row>
    <row r="23" spans="2:22" x14ac:dyDescent="0.25">
      <c r="B23" s="43">
        <v>15</v>
      </c>
      <c r="C23" s="46" t="s">
        <v>69</v>
      </c>
      <c r="D23" s="61" t="s">
        <v>96</v>
      </c>
      <c r="E23" s="61"/>
      <c r="F23" s="61"/>
      <c r="G23" s="61"/>
      <c r="H23" s="61"/>
      <c r="I23" s="62"/>
      <c r="J23" s="29">
        <v>93</v>
      </c>
      <c r="K23" s="5">
        <v>94</v>
      </c>
      <c r="L23" s="5">
        <v>93</v>
      </c>
      <c r="M23" s="50">
        <v>96</v>
      </c>
      <c r="N23" s="5"/>
      <c r="O23" s="5"/>
      <c r="P23" s="5"/>
      <c r="Q23" s="14">
        <f t="shared" si="0"/>
        <v>62.666666666666664</v>
      </c>
      <c r="S23" s="48" t="s">
        <v>258</v>
      </c>
    </row>
    <row r="24" spans="2:22" x14ac:dyDescent="0.25">
      <c r="B24" s="43">
        <v>16</v>
      </c>
      <c r="C24" s="46" t="s">
        <v>70</v>
      </c>
      <c r="D24" s="61" t="s">
        <v>97</v>
      </c>
      <c r="E24" s="61"/>
      <c r="F24" s="61"/>
      <c r="G24" s="61"/>
      <c r="H24" s="61"/>
      <c r="I24" s="62"/>
      <c r="J24" s="29">
        <v>94</v>
      </c>
      <c r="K24" s="5">
        <v>93</v>
      </c>
      <c r="L24" s="5">
        <v>95</v>
      </c>
      <c r="M24" s="50">
        <v>94</v>
      </c>
      <c r="N24" s="5"/>
      <c r="O24" s="5"/>
      <c r="P24" s="5"/>
      <c r="Q24" s="14">
        <f t="shared" si="0"/>
        <v>62.666666666666664</v>
      </c>
      <c r="S24" s="47" t="s">
        <v>260</v>
      </c>
      <c r="T24">
        <f>ROUND(SUM(K9:K34),0)/26</f>
        <v>92.807692307692307</v>
      </c>
      <c r="U24" s="47">
        <v>93</v>
      </c>
    </row>
    <row r="25" spans="2:22" x14ac:dyDescent="0.25">
      <c r="B25" s="43">
        <v>17</v>
      </c>
      <c r="C25" s="46" t="s">
        <v>71</v>
      </c>
      <c r="D25" s="61" t="s">
        <v>98</v>
      </c>
      <c r="E25" s="61"/>
      <c r="F25" s="61"/>
      <c r="G25" s="61"/>
      <c r="H25" s="61"/>
      <c r="I25" s="62"/>
      <c r="J25" s="4">
        <v>95</v>
      </c>
      <c r="K25" s="5">
        <v>93</v>
      </c>
      <c r="L25" s="5">
        <v>93</v>
      </c>
      <c r="M25" s="50">
        <v>94</v>
      </c>
      <c r="N25" s="5"/>
      <c r="O25" s="5"/>
      <c r="P25" s="5"/>
      <c r="Q25" s="14">
        <f t="shared" si="0"/>
        <v>62.5</v>
      </c>
      <c r="S25" s="47" t="s">
        <v>259</v>
      </c>
      <c r="T25">
        <f>16/26</f>
        <v>0.61538461538461542</v>
      </c>
      <c r="U25" s="36">
        <v>0.62</v>
      </c>
    </row>
    <row r="26" spans="2:22" x14ac:dyDescent="0.25">
      <c r="B26" s="43">
        <v>18</v>
      </c>
      <c r="C26" s="46" t="s">
        <v>72</v>
      </c>
      <c r="D26" s="57" t="s">
        <v>99</v>
      </c>
      <c r="E26" s="57"/>
      <c r="F26" s="57"/>
      <c r="G26" s="57"/>
      <c r="H26" s="57"/>
      <c r="I26" s="58"/>
      <c r="J26" s="4">
        <v>92</v>
      </c>
      <c r="K26" s="5">
        <v>94</v>
      </c>
      <c r="L26" s="5">
        <v>96</v>
      </c>
      <c r="M26" s="50">
        <v>94</v>
      </c>
      <c r="N26" s="5"/>
      <c r="O26" s="5"/>
      <c r="P26" s="5"/>
      <c r="Q26" s="14">
        <f t="shared" si="0"/>
        <v>62.666666666666664</v>
      </c>
    </row>
    <row r="27" spans="2:22" x14ac:dyDescent="0.25">
      <c r="B27" s="43">
        <v>19</v>
      </c>
      <c r="C27" s="46" t="s">
        <v>73</v>
      </c>
      <c r="D27" s="57" t="s">
        <v>100</v>
      </c>
      <c r="E27" s="57"/>
      <c r="F27" s="57"/>
      <c r="G27" s="57"/>
      <c r="H27" s="57"/>
      <c r="I27" s="58"/>
      <c r="J27" s="19">
        <v>94</v>
      </c>
      <c r="K27" s="4">
        <v>94</v>
      </c>
      <c r="L27" s="4">
        <v>94</v>
      </c>
      <c r="M27" s="50">
        <v>93</v>
      </c>
      <c r="N27" s="4"/>
      <c r="O27" s="4"/>
      <c r="P27" s="4"/>
      <c r="Q27" s="14">
        <f t="shared" si="0"/>
        <v>62.5</v>
      </c>
      <c r="S27" s="48" t="s">
        <v>261</v>
      </c>
      <c r="T27" s="48">
        <f>ROUND(SUM(L9:L34),0)/26</f>
        <v>90.192307692307693</v>
      </c>
      <c r="U27" s="48">
        <v>90</v>
      </c>
    </row>
    <row r="28" spans="2:22" x14ac:dyDescent="0.25">
      <c r="B28" s="43">
        <v>20</v>
      </c>
      <c r="C28" s="46" t="s">
        <v>74</v>
      </c>
      <c r="D28" s="57" t="s">
        <v>101</v>
      </c>
      <c r="E28" s="57"/>
      <c r="F28" s="57"/>
      <c r="G28" s="57"/>
      <c r="H28" s="57"/>
      <c r="I28" s="58"/>
      <c r="J28" s="19">
        <v>95</v>
      </c>
      <c r="K28" s="4">
        <v>93</v>
      </c>
      <c r="L28" s="4">
        <v>95</v>
      </c>
      <c r="M28" s="50">
        <v>93</v>
      </c>
      <c r="N28" s="4"/>
      <c r="O28" s="4"/>
      <c r="P28" s="4"/>
      <c r="Q28" s="14">
        <f t="shared" si="0"/>
        <v>62.666666666666664</v>
      </c>
      <c r="S28" s="48" t="s">
        <v>50</v>
      </c>
      <c r="T28" s="48">
        <f>26/26</f>
        <v>1</v>
      </c>
      <c r="U28" s="36">
        <v>1</v>
      </c>
    </row>
    <row r="29" spans="2:22" x14ac:dyDescent="0.25">
      <c r="B29" s="43">
        <v>21</v>
      </c>
      <c r="C29" s="46" t="s">
        <v>75</v>
      </c>
      <c r="D29" s="57" t="s">
        <v>102</v>
      </c>
      <c r="E29" s="57"/>
      <c r="F29" s="57"/>
      <c r="G29" s="57"/>
      <c r="H29" s="57"/>
      <c r="I29" s="58"/>
      <c r="J29" s="19">
        <v>91</v>
      </c>
      <c r="K29" s="4">
        <v>93</v>
      </c>
      <c r="L29" s="4">
        <v>93</v>
      </c>
      <c r="M29" s="50">
        <v>94</v>
      </c>
      <c r="N29" s="4"/>
      <c r="O29" s="4"/>
      <c r="P29" s="4"/>
      <c r="Q29" s="14">
        <f t="shared" si="0"/>
        <v>61.833333333333336</v>
      </c>
    </row>
    <row r="30" spans="2:22" x14ac:dyDescent="0.25">
      <c r="B30" s="43">
        <v>22</v>
      </c>
      <c r="C30" s="46" t="s">
        <v>76</v>
      </c>
      <c r="D30" s="57" t="s">
        <v>103</v>
      </c>
      <c r="E30" s="57"/>
      <c r="F30" s="57"/>
      <c r="G30" s="57"/>
      <c r="H30" s="57"/>
      <c r="I30" s="58"/>
      <c r="J30" s="19">
        <v>93</v>
      </c>
      <c r="K30" s="4">
        <v>94</v>
      </c>
      <c r="L30" s="4">
        <v>94</v>
      </c>
      <c r="M30" s="50">
        <v>94</v>
      </c>
      <c r="N30" s="4"/>
      <c r="O30" s="4"/>
      <c r="P30" s="4"/>
      <c r="Q30" s="14">
        <f t="shared" si="0"/>
        <v>62.5</v>
      </c>
      <c r="S30" s="51" t="s">
        <v>262</v>
      </c>
      <c r="T30" s="51">
        <f>ROUND(SUM(M9:M34),0)/26</f>
        <v>90.461538461538467</v>
      </c>
      <c r="U30" s="51">
        <v>90</v>
      </c>
    </row>
    <row r="31" spans="2:22" x14ac:dyDescent="0.25">
      <c r="B31" s="43">
        <v>23</v>
      </c>
      <c r="C31" s="46" t="s">
        <v>77</v>
      </c>
      <c r="D31" s="57" t="s">
        <v>104</v>
      </c>
      <c r="E31" s="57"/>
      <c r="F31" s="57"/>
      <c r="G31" s="57"/>
      <c r="H31" s="57"/>
      <c r="I31" s="58"/>
      <c r="J31" s="19">
        <v>94</v>
      </c>
      <c r="K31" s="4">
        <v>92</v>
      </c>
      <c r="L31" s="4">
        <v>90</v>
      </c>
      <c r="M31" s="50">
        <v>95</v>
      </c>
      <c r="N31" s="4"/>
      <c r="O31" s="4"/>
      <c r="P31" s="4"/>
      <c r="Q31" s="14">
        <f t="shared" si="0"/>
        <v>61.833333333333336</v>
      </c>
      <c r="S31" s="51" t="s">
        <v>50</v>
      </c>
      <c r="T31" s="51">
        <f>26/26</f>
        <v>1</v>
      </c>
      <c r="U31" s="36">
        <v>1</v>
      </c>
    </row>
    <row r="32" spans="2:22" x14ac:dyDescent="0.25">
      <c r="B32" s="43">
        <v>24</v>
      </c>
      <c r="C32" s="46" t="s">
        <v>78</v>
      </c>
      <c r="D32" s="57" t="s">
        <v>105</v>
      </c>
      <c r="E32" s="57"/>
      <c r="F32" s="57"/>
      <c r="G32" s="57"/>
      <c r="H32" s="57"/>
      <c r="I32" s="58"/>
      <c r="J32" s="19">
        <v>95</v>
      </c>
      <c r="K32" s="4">
        <v>95</v>
      </c>
      <c r="L32" s="4">
        <v>95</v>
      </c>
      <c r="M32" s="50">
        <v>92</v>
      </c>
      <c r="N32" s="4"/>
      <c r="O32" s="4"/>
      <c r="P32" s="4"/>
      <c r="Q32" s="14">
        <f t="shared" si="0"/>
        <v>62.833333333333336</v>
      </c>
    </row>
    <row r="33" spans="2:17" x14ac:dyDescent="0.25">
      <c r="B33" s="43">
        <v>25</v>
      </c>
      <c r="C33" s="46" t="s">
        <v>79</v>
      </c>
      <c r="D33" s="57" t="s">
        <v>106</v>
      </c>
      <c r="E33" s="57"/>
      <c r="F33" s="57"/>
      <c r="G33" s="57"/>
      <c r="H33" s="57"/>
      <c r="I33" s="58"/>
      <c r="J33" s="19">
        <v>92</v>
      </c>
      <c r="K33" s="4">
        <v>93</v>
      </c>
      <c r="L33" s="4">
        <v>95</v>
      </c>
      <c r="M33" s="50">
        <v>92</v>
      </c>
      <c r="N33" s="4"/>
      <c r="O33" s="4"/>
      <c r="P33" s="4"/>
      <c r="Q33" s="14">
        <f t="shared" si="0"/>
        <v>62</v>
      </c>
    </row>
    <row r="34" spans="2:17" x14ac:dyDescent="0.25">
      <c r="B34" s="43">
        <v>26</v>
      </c>
      <c r="C34" s="46" t="s">
        <v>80</v>
      </c>
      <c r="D34" s="57" t="s">
        <v>107</v>
      </c>
      <c r="E34" s="57"/>
      <c r="F34" s="57"/>
      <c r="G34" s="57"/>
      <c r="H34" s="57"/>
      <c r="I34" s="58"/>
      <c r="J34" s="19">
        <v>92</v>
      </c>
      <c r="K34" s="4">
        <v>91</v>
      </c>
      <c r="L34" s="4">
        <v>97</v>
      </c>
      <c r="M34" s="4">
        <v>94</v>
      </c>
      <c r="N34" s="4"/>
      <c r="O34" s="4"/>
      <c r="P34" s="4"/>
      <c r="Q34" s="14">
        <f t="shared" si="0"/>
        <v>62.333333333333336</v>
      </c>
    </row>
    <row r="35" spans="2:17" x14ac:dyDescent="0.25">
      <c r="B35" s="40"/>
      <c r="C35" s="45"/>
      <c r="D35" s="59"/>
      <c r="E35" s="57"/>
      <c r="F35" s="57"/>
      <c r="G35" s="57"/>
      <c r="H35" s="57"/>
      <c r="I35" s="58"/>
      <c r="J35" s="19"/>
      <c r="K35" s="4"/>
      <c r="L35" s="4"/>
      <c r="M35" s="4"/>
      <c r="N35" s="4"/>
      <c r="O35" s="4"/>
      <c r="P35" s="4"/>
      <c r="Q35" s="14"/>
    </row>
    <row r="36" spans="2:17" x14ac:dyDescent="0.25">
      <c r="B36" s="40"/>
      <c r="C36" s="40"/>
      <c r="D36" s="59"/>
      <c r="E36" s="57"/>
      <c r="F36" s="57"/>
      <c r="G36" s="57"/>
      <c r="H36" s="57"/>
      <c r="I36" s="58"/>
      <c r="J36" s="4"/>
      <c r="K36" s="4"/>
      <c r="L36" s="4"/>
      <c r="M36" s="4"/>
      <c r="N36" s="4"/>
      <c r="O36" s="4"/>
      <c r="P36" s="4"/>
      <c r="Q36" s="14"/>
    </row>
    <row r="37" spans="2:17" x14ac:dyDescent="0.25">
      <c r="B37" s="7"/>
      <c r="C37" s="7"/>
      <c r="D37" s="53"/>
      <c r="E37" s="53"/>
      <c r="F37" s="53"/>
      <c r="G37" s="53"/>
      <c r="H37" s="53"/>
      <c r="I37" s="53"/>
      <c r="J37" s="4"/>
      <c r="K37" s="4"/>
      <c r="L37" s="4"/>
      <c r="M37" s="4"/>
      <c r="N37" s="4"/>
      <c r="O37" s="4"/>
      <c r="P37" s="4"/>
      <c r="Q37" s="14"/>
    </row>
    <row r="38" spans="2:17" x14ac:dyDescent="0.25">
      <c r="B38" s="7"/>
      <c r="C38" s="7"/>
      <c r="D38" s="53"/>
      <c r="E38" s="53"/>
      <c r="F38" s="53"/>
      <c r="G38" s="53"/>
      <c r="H38" s="53"/>
      <c r="I38" s="53"/>
      <c r="J38" s="4"/>
      <c r="K38" s="4"/>
      <c r="L38" s="4"/>
      <c r="M38" s="4"/>
      <c r="N38" s="4"/>
      <c r="O38" s="4"/>
      <c r="P38" s="4"/>
      <c r="Q38" s="14"/>
    </row>
    <row r="39" spans="2:17" x14ac:dyDescent="0.25">
      <c r="B39" s="7"/>
      <c r="C39" s="7"/>
      <c r="D39" s="53"/>
      <c r="E39" s="53"/>
      <c r="F39" s="53"/>
      <c r="G39" s="53"/>
      <c r="H39" s="53"/>
      <c r="I39" s="53"/>
      <c r="J39" s="4"/>
      <c r="K39" s="4"/>
      <c r="L39" s="4"/>
      <c r="M39" s="4"/>
      <c r="N39" s="4"/>
      <c r="O39" s="4"/>
      <c r="P39" s="4"/>
      <c r="Q39" s="14"/>
    </row>
    <row r="40" spans="2:17" x14ac:dyDescent="0.25">
      <c r="B40" s="7"/>
      <c r="C40" s="7"/>
      <c r="D40" s="53"/>
      <c r="E40" s="53"/>
      <c r="F40" s="53"/>
      <c r="G40" s="53"/>
      <c r="H40" s="53"/>
      <c r="I40" s="53"/>
      <c r="J40" s="4"/>
      <c r="K40" s="4"/>
      <c r="L40" s="4"/>
      <c r="M40" s="4"/>
      <c r="N40" s="4"/>
      <c r="O40" s="4"/>
      <c r="P40" s="4"/>
      <c r="Q40" s="14"/>
    </row>
    <row r="41" spans="2:17" x14ac:dyDescent="0.25">
      <c r="B41" s="7"/>
      <c r="C41" s="7"/>
      <c r="D41" s="53"/>
      <c r="E41" s="53"/>
      <c r="F41" s="53"/>
      <c r="G41" s="53"/>
      <c r="H41" s="53"/>
      <c r="I41" s="53"/>
      <c r="J41" s="4"/>
      <c r="K41" s="4"/>
      <c r="L41" s="4"/>
      <c r="M41" s="4"/>
      <c r="N41" s="4"/>
      <c r="O41" s="4"/>
      <c r="P41" s="4"/>
      <c r="Q41" s="14"/>
    </row>
    <row r="42" spans="2:17" x14ac:dyDescent="0.25">
      <c r="B42" s="7"/>
      <c r="C42" s="7"/>
      <c r="D42" s="53"/>
      <c r="E42" s="53"/>
      <c r="F42" s="53"/>
      <c r="G42" s="53"/>
      <c r="H42" s="53"/>
      <c r="I42" s="53"/>
      <c r="J42" s="4"/>
      <c r="K42" s="4"/>
      <c r="L42" s="4"/>
      <c r="M42" s="4"/>
      <c r="N42" s="4"/>
      <c r="O42" s="4"/>
      <c r="P42" s="4"/>
      <c r="Q42" s="14"/>
    </row>
    <row r="43" spans="2:17" x14ac:dyDescent="0.25">
      <c r="B43" s="7"/>
      <c r="C43" s="7"/>
      <c r="D43" s="53"/>
      <c r="E43" s="53"/>
      <c r="F43" s="53"/>
      <c r="G43" s="53"/>
      <c r="H43" s="53"/>
      <c r="I43" s="53"/>
      <c r="J43" s="4"/>
      <c r="K43" s="4"/>
      <c r="L43" s="4"/>
      <c r="M43" s="4"/>
      <c r="N43" s="4"/>
      <c r="O43" s="4"/>
      <c r="P43" s="4"/>
      <c r="Q43" s="14"/>
    </row>
    <row r="44" spans="2:17" x14ac:dyDescent="0.25">
      <c r="B44" s="7"/>
      <c r="C44" s="7"/>
      <c r="D44" s="53"/>
      <c r="E44" s="53"/>
      <c r="F44" s="53"/>
      <c r="G44" s="53"/>
      <c r="H44" s="53"/>
      <c r="I44" s="53"/>
      <c r="J44" s="4"/>
      <c r="K44" s="4"/>
      <c r="L44" s="4"/>
      <c r="M44" s="4"/>
      <c r="N44" s="4"/>
      <c r="O44" s="4"/>
      <c r="P44" s="4"/>
      <c r="Q44" s="14"/>
    </row>
    <row r="45" spans="2:17" x14ac:dyDescent="0.25">
      <c r="B45" s="7"/>
      <c r="C45" s="9"/>
      <c r="D45" s="53"/>
      <c r="E45" s="53"/>
      <c r="F45" s="53"/>
      <c r="G45" s="53"/>
      <c r="H45" s="53"/>
      <c r="I45" s="53"/>
      <c r="J45" s="4"/>
      <c r="K45" s="4"/>
      <c r="L45" s="4"/>
      <c r="M45" s="4"/>
      <c r="N45" s="4"/>
      <c r="O45" s="4"/>
      <c r="P45" s="4"/>
      <c r="Q45" s="14"/>
    </row>
    <row r="46" spans="2:17" x14ac:dyDescent="0.25">
      <c r="B46" s="7"/>
      <c r="C46" s="9"/>
      <c r="D46" s="53"/>
      <c r="E46" s="53"/>
      <c r="F46" s="53"/>
      <c r="G46" s="53"/>
      <c r="H46" s="53"/>
      <c r="I46" s="53"/>
      <c r="J46" s="4"/>
      <c r="K46" s="4"/>
      <c r="L46" s="4"/>
      <c r="M46" s="4"/>
      <c r="N46" s="4"/>
      <c r="O46" s="4"/>
      <c r="P46" s="4"/>
      <c r="Q46" s="14"/>
    </row>
    <row r="47" spans="2:17" x14ac:dyDescent="0.25">
      <c r="B47" s="7"/>
      <c r="C47" s="9"/>
      <c r="D47" s="53"/>
      <c r="E47" s="53"/>
      <c r="F47" s="53"/>
      <c r="G47" s="53"/>
      <c r="H47" s="53"/>
      <c r="I47" s="53"/>
      <c r="J47" s="4"/>
      <c r="K47" s="4"/>
      <c r="L47" s="4"/>
      <c r="M47" s="4"/>
      <c r="N47" s="4"/>
      <c r="O47" s="4"/>
      <c r="P47" s="4"/>
      <c r="Q47" s="14"/>
    </row>
    <row r="48" spans="2:17" x14ac:dyDescent="0.25">
      <c r="B48" s="7"/>
      <c r="C48" s="9"/>
      <c r="D48" s="53"/>
      <c r="E48" s="53"/>
      <c r="F48" s="53"/>
      <c r="G48" s="53"/>
      <c r="H48" s="53"/>
      <c r="I48" s="53"/>
      <c r="J48" s="4"/>
      <c r="K48" s="4"/>
      <c r="L48" s="4"/>
      <c r="M48" s="4"/>
      <c r="N48" s="4"/>
      <c r="O48" s="4"/>
      <c r="P48" s="4"/>
      <c r="Q48" s="14"/>
    </row>
    <row r="49" spans="2:17" x14ac:dyDescent="0.25">
      <c r="B49" s="8"/>
      <c r="C49" s="9"/>
      <c r="D49" s="53"/>
      <c r="E49" s="53"/>
      <c r="F49" s="53"/>
      <c r="G49" s="53"/>
      <c r="H49" s="53"/>
      <c r="I49" s="53"/>
      <c r="J49" s="5"/>
      <c r="K49" s="5"/>
      <c r="L49" s="5"/>
      <c r="M49" s="5"/>
      <c r="N49" s="5"/>
      <c r="O49" s="5"/>
      <c r="P49" s="5"/>
      <c r="Q49" s="14"/>
    </row>
    <row r="50" spans="2:17" x14ac:dyDescent="0.25">
      <c r="B50" s="8"/>
      <c r="C50" s="9"/>
      <c r="D50" s="53"/>
      <c r="E50" s="53"/>
      <c r="F50" s="53"/>
      <c r="G50" s="53"/>
      <c r="H50" s="53"/>
      <c r="I50" s="53"/>
      <c r="J50" s="5"/>
      <c r="K50" s="5"/>
      <c r="L50" s="5"/>
      <c r="M50" s="5"/>
      <c r="N50" s="5"/>
      <c r="O50" s="5"/>
      <c r="P50" s="5"/>
      <c r="Q50" s="14"/>
    </row>
    <row r="51" spans="2:17" x14ac:dyDescent="0.25">
      <c r="B51" s="8"/>
      <c r="C51" s="9"/>
      <c r="D51" s="53"/>
      <c r="E51" s="53"/>
      <c r="F51" s="53"/>
      <c r="G51" s="53"/>
      <c r="H51" s="53"/>
      <c r="I51" s="53"/>
      <c r="J51" s="5"/>
      <c r="K51" s="5"/>
      <c r="L51" s="5"/>
      <c r="M51" s="5"/>
      <c r="N51" s="5"/>
      <c r="O51" s="5"/>
      <c r="P51" s="5"/>
      <c r="Q51" s="14"/>
    </row>
    <row r="52" spans="2:17" x14ac:dyDescent="0.25">
      <c r="B52" s="16"/>
      <c r="C52" s="9"/>
      <c r="D52" s="53"/>
      <c r="E52" s="53"/>
      <c r="F52" s="53"/>
      <c r="G52" s="53"/>
      <c r="H52" s="53"/>
      <c r="I52" s="53"/>
      <c r="J52" s="15"/>
      <c r="K52" s="15"/>
      <c r="L52" s="15"/>
      <c r="M52" s="15"/>
      <c r="N52" s="15"/>
      <c r="O52" s="15"/>
      <c r="P52" s="15"/>
      <c r="Q52" s="14"/>
    </row>
    <row r="53" spans="2:17" x14ac:dyDescent="0.25">
      <c r="B53" s="16"/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2"/>
      <c r="D54" s="52"/>
      <c r="E54" s="10"/>
      <c r="H54" s="70" t="s">
        <v>18</v>
      </c>
      <c r="I54" s="70"/>
      <c r="J54" s="23">
        <f>COUNTIF(J9:J53,"&gt;=70")</f>
        <v>26</v>
      </c>
      <c r="K54" s="23">
        <f t="shared" ref="K54:P54" si="2">COUNTIF(K9:K53,"&gt;=70")</f>
        <v>26</v>
      </c>
      <c r="L54" s="23">
        <f t="shared" si="2"/>
        <v>25</v>
      </c>
      <c r="M54" s="23">
        <f t="shared" si="2"/>
        <v>25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52"/>
      <c r="D55" s="52"/>
      <c r="E55" s="11"/>
      <c r="H55" s="71" t="s">
        <v>19</v>
      </c>
      <c r="I55" s="71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1</v>
      </c>
      <c r="M55" s="24">
        <f t="shared" si="4"/>
        <v>1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26</v>
      </c>
    </row>
    <row r="56" spans="2:17" x14ac:dyDescent="0.25">
      <c r="C56" s="52"/>
      <c r="D56" s="52"/>
      <c r="E56" s="52"/>
      <c r="H56" s="71" t="s">
        <v>20</v>
      </c>
      <c r="I56" s="71"/>
      <c r="J56" s="24">
        <f>COUNT(J9:J53)</f>
        <v>26</v>
      </c>
      <c r="K56" s="24">
        <f t="shared" ref="K56:Q56" si="5">COUNT(K9:K53)</f>
        <v>26</v>
      </c>
      <c r="L56" s="24">
        <f t="shared" si="5"/>
        <v>26</v>
      </c>
      <c r="M56" s="24">
        <f t="shared" si="5"/>
        <v>26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26</v>
      </c>
    </row>
    <row r="57" spans="2:17" x14ac:dyDescent="0.25">
      <c r="C57" s="52"/>
      <c r="D57" s="52"/>
      <c r="E57" s="10"/>
      <c r="F57" s="12"/>
      <c r="H57" s="72" t="s">
        <v>15</v>
      </c>
      <c r="I57" s="72"/>
      <c r="J57" s="25">
        <f>J54/J56</f>
        <v>1</v>
      </c>
      <c r="K57" s="26">
        <f t="shared" ref="K57:Q57" si="6">K54/K56</f>
        <v>1</v>
      </c>
      <c r="L57" s="26">
        <f t="shared" si="6"/>
        <v>0.96153846153846156</v>
      </c>
      <c r="M57" s="26">
        <f t="shared" si="6"/>
        <v>0.96153846153846156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52"/>
      <c r="D58" s="52"/>
      <c r="E58" s="10"/>
      <c r="F58" s="12"/>
      <c r="H58" s="72" t="s">
        <v>16</v>
      </c>
      <c r="I58" s="72"/>
      <c r="J58" s="25">
        <f>J55/J56</f>
        <v>0</v>
      </c>
      <c r="K58" s="25">
        <f t="shared" ref="K58:Q58" si="7">K55/K56</f>
        <v>0</v>
      </c>
      <c r="L58" s="26">
        <f t="shared" si="7"/>
        <v>3.8461538461538464E-2</v>
      </c>
      <c r="M58" s="26">
        <f t="shared" si="7"/>
        <v>3.8461538461538464E-2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52"/>
      <c r="D59" s="52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73"/>
      <c r="K61" s="73"/>
      <c r="L61" s="73"/>
      <c r="M61" s="73"/>
      <c r="N61" s="73"/>
      <c r="O61" s="73"/>
      <c r="P61" s="73"/>
    </row>
    <row r="62" spans="2:17" x14ac:dyDescent="0.25">
      <c r="J62" s="66" t="s">
        <v>17</v>
      </c>
      <c r="K62" s="66"/>
      <c r="L62" s="66"/>
      <c r="M62" s="66"/>
      <c r="N62" s="66"/>
      <c r="O62" s="66"/>
      <c r="P62" s="66"/>
    </row>
  </sheetData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110" zoomScaleNormal="110" workbookViewId="0">
      <selection activeCell="T7" sqref="T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8.5703125" customWidth="1"/>
    <col min="7" max="7" width="10.570312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1" max="21" width="11.85546875" bestFit="1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5">
      <c r="C4" t="s">
        <v>0</v>
      </c>
      <c r="D4" s="74" t="s">
        <v>108</v>
      </c>
      <c r="E4" s="74"/>
      <c r="F4" s="74"/>
      <c r="G4" s="74"/>
      <c r="I4" t="s">
        <v>1</v>
      </c>
      <c r="J4" s="63" t="s">
        <v>109</v>
      </c>
      <c r="K4" s="63"/>
      <c r="M4" t="s">
        <v>2</v>
      </c>
      <c r="N4" s="64">
        <v>45637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55</v>
      </c>
      <c r="E6" s="63"/>
      <c r="F6" s="63"/>
      <c r="G6" s="63"/>
      <c r="I6" s="67" t="s">
        <v>21</v>
      </c>
      <c r="J6" s="67"/>
      <c r="K6" s="68" t="s">
        <v>23</v>
      </c>
      <c r="L6" s="68"/>
      <c r="M6" s="68"/>
      <c r="N6" s="68"/>
      <c r="O6" s="68"/>
      <c r="P6" s="6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32">
        <v>1</v>
      </c>
      <c r="C9" s="40" t="s">
        <v>142</v>
      </c>
      <c r="D9" s="59" t="s">
        <v>110</v>
      </c>
      <c r="E9" s="57"/>
      <c r="F9" s="57"/>
      <c r="G9" s="57"/>
      <c r="H9" s="57"/>
      <c r="I9" s="58"/>
      <c r="J9" s="33">
        <v>96</v>
      </c>
      <c r="K9" s="33">
        <v>92</v>
      </c>
      <c r="L9" s="33">
        <v>96</v>
      </c>
      <c r="M9" s="33">
        <v>96</v>
      </c>
      <c r="N9" s="33"/>
      <c r="O9" s="33"/>
      <c r="P9" s="33"/>
      <c r="Q9" s="14">
        <f>SUM(J9:N9)/5</f>
        <v>76</v>
      </c>
    </row>
    <row r="10" spans="2:18" x14ac:dyDescent="0.25">
      <c r="B10" s="32">
        <f>B9+1</f>
        <v>2</v>
      </c>
      <c r="C10" s="40" t="s">
        <v>143</v>
      </c>
      <c r="D10" s="59" t="s">
        <v>111</v>
      </c>
      <c r="E10" s="57"/>
      <c r="F10" s="57"/>
      <c r="G10" s="57"/>
      <c r="H10" s="57"/>
      <c r="I10" s="58"/>
      <c r="J10" s="29">
        <v>93</v>
      </c>
      <c r="K10" s="19">
        <v>94</v>
      </c>
      <c r="L10" s="19">
        <v>95</v>
      </c>
      <c r="M10" s="30">
        <v>95</v>
      </c>
      <c r="N10" s="19"/>
      <c r="O10" s="19"/>
      <c r="P10" s="19"/>
      <c r="Q10" s="14">
        <f t="shared" ref="Q10:Q40" si="0">SUM(J10:N10)/5</f>
        <v>75.400000000000006</v>
      </c>
    </row>
    <row r="11" spans="2:18" x14ac:dyDescent="0.25">
      <c r="B11" s="32">
        <f t="shared" ref="B11" si="1">B10+1</f>
        <v>3</v>
      </c>
      <c r="C11" s="40" t="s">
        <v>144</v>
      </c>
      <c r="D11" s="59" t="s">
        <v>112</v>
      </c>
      <c r="E11" s="57"/>
      <c r="F11" s="57"/>
      <c r="G11" s="57"/>
      <c r="H11" s="57"/>
      <c r="I11" s="58"/>
      <c r="J11" s="29">
        <v>95</v>
      </c>
      <c r="K11" s="19">
        <v>94</v>
      </c>
      <c r="L11" s="19">
        <v>94</v>
      </c>
      <c r="M11" s="30">
        <v>92</v>
      </c>
      <c r="N11" s="19"/>
      <c r="O11" s="19"/>
      <c r="P11" s="19"/>
      <c r="Q11" s="14">
        <f t="shared" si="0"/>
        <v>75</v>
      </c>
    </row>
    <row r="12" spans="2:18" x14ac:dyDescent="0.25">
      <c r="B12" s="32">
        <v>4</v>
      </c>
      <c r="C12" s="42" t="s">
        <v>145</v>
      </c>
      <c r="D12" s="59" t="s">
        <v>113</v>
      </c>
      <c r="E12" s="57"/>
      <c r="F12" s="57"/>
      <c r="G12" s="57"/>
      <c r="H12" s="57"/>
      <c r="I12" s="58"/>
      <c r="J12" s="29">
        <v>92</v>
      </c>
      <c r="K12" s="19">
        <v>96</v>
      </c>
      <c r="L12" s="19">
        <v>95</v>
      </c>
      <c r="M12" s="30">
        <v>94</v>
      </c>
      <c r="N12" s="19"/>
      <c r="O12" s="19"/>
      <c r="P12" s="19"/>
      <c r="Q12" s="14">
        <f t="shared" si="0"/>
        <v>75.400000000000006</v>
      </c>
    </row>
    <row r="13" spans="2:18" x14ac:dyDescent="0.25">
      <c r="B13" s="32">
        <v>5</v>
      </c>
      <c r="C13" s="40" t="s">
        <v>146</v>
      </c>
      <c r="D13" s="59" t="s">
        <v>114</v>
      </c>
      <c r="E13" s="57"/>
      <c r="F13" s="57"/>
      <c r="G13" s="57"/>
      <c r="H13" s="57"/>
      <c r="I13" s="58"/>
      <c r="J13" s="30">
        <v>93</v>
      </c>
      <c r="K13" s="19">
        <v>94</v>
      </c>
      <c r="L13" s="19">
        <v>96</v>
      </c>
      <c r="M13" s="30">
        <v>95</v>
      </c>
      <c r="N13" s="19"/>
      <c r="O13" s="19"/>
      <c r="P13" s="19"/>
      <c r="Q13" s="14">
        <f t="shared" si="0"/>
        <v>75.599999999999994</v>
      </c>
    </row>
    <row r="14" spans="2:18" x14ac:dyDescent="0.25">
      <c r="B14" s="32">
        <v>6</v>
      </c>
      <c r="C14" s="40" t="s">
        <v>147</v>
      </c>
      <c r="D14" s="59" t="s">
        <v>115</v>
      </c>
      <c r="E14" s="57"/>
      <c r="F14" s="57"/>
      <c r="G14" s="57"/>
      <c r="H14" s="57"/>
      <c r="I14" s="58"/>
      <c r="J14" s="30">
        <v>94</v>
      </c>
      <c r="K14" s="19">
        <v>93</v>
      </c>
      <c r="L14" s="19">
        <v>97</v>
      </c>
      <c r="M14" s="50">
        <v>91</v>
      </c>
      <c r="N14" s="19"/>
      <c r="O14" s="19"/>
      <c r="P14" s="19"/>
      <c r="Q14" s="14">
        <f t="shared" si="0"/>
        <v>75</v>
      </c>
    </row>
    <row r="15" spans="2:18" x14ac:dyDescent="0.25">
      <c r="B15" s="32">
        <v>7</v>
      </c>
      <c r="C15" s="40" t="s">
        <v>148</v>
      </c>
      <c r="D15" s="59" t="s">
        <v>116</v>
      </c>
      <c r="E15" s="57"/>
      <c r="F15" s="57"/>
      <c r="G15" s="57"/>
      <c r="H15" s="57"/>
      <c r="I15" s="58"/>
      <c r="J15" s="30">
        <v>95</v>
      </c>
      <c r="K15" s="19">
        <v>95</v>
      </c>
      <c r="L15" s="19">
        <v>95</v>
      </c>
      <c r="M15" s="50">
        <v>95</v>
      </c>
      <c r="N15" s="19"/>
      <c r="O15" s="19"/>
      <c r="P15" s="19"/>
      <c r="Q15" s="14">
        <f t="shared" si="0"/>
        <v>76</v>
      </c>
    </row>
    <row r="16" spans="2:18" x14ac:dyDescent="0.25">
      <c r="B16" s="32">
        <v>8</v>
      </c>
      <c r="C16" s="32" t="s">
        <v>149</v>
      </c>
      <c r="D16" s="59" t="s">
        <v>117</v>
      </c>
      <c r="E16" s="57"/>
      <c r="F16" s="57"/>
      <c r="G16" s="57"/>
      <c r="H16" s="57"/>
      <c r="I16" s="58"/>
      <c r="J16" s="30">
        <v>92</v>
      </c>
      <c r="K16" s="19">
        <v>95</v>
      </c>
      <c r="L16" s="19">
        <v>93</v>
      </c>
      <c r="M16" s="50">
        <v>92</v>
      </c>
      <c r="N16" s="19"/>
      <c r="O16" s="19"/>
      <c r="P16" s="19"/>
      <c r="Q16" s="14">
        <f t="shared" si="0"/>
        <v>74.400000000000006</v>
      </c>
    </row>
    <row r="17" spans="2:22" x14ac:dyDescent="0.25">
      <c r="B17" s="32">
        <v>9</v>
      </c>
      <c r="C17" s="32" t="s">
        <v>150</v>
      </c>
      <c r="D17" s="59" t="s">
        <v>118</v>
      </c>
      <c r="E17" s="57"/>
      <c r="F17" s="57"/>
      <c r="G17" s="57"/>
      <c r="H17" s="57"/>
      <c r="I17" s="58"/>
      <c r="J17" s="30">
        <v>94</v>
      </c>
      <c r="K17" s="19">
        <v>94</v>
      </c>
      <c r="L17" s="19">
        <v>90</v>
      </c>
      <c r="M17" s="50">
        <v>93</v>
      </c>
      <c r="N17" s="19"/>
      <c r="O17" s="19"/>
      <c r="P17" s="19"/>
      <c r="Q17" s="14">
        <f t="shared" si="0"/>
        <v>74.2</v>
      </c>
    </row>
    <row r="18" spans="2:22" x14ac:dyDescent="0.25">
      <c r="B18" s="32">
        <v>10</v>
      </c>
      <c r="C18" s="32" t="s">
        <v>151</v>
      </c>
      <c r="D18" s="59" t="s">
        <v>119</v>
      </c>
      <c r="E18" s="57"/>
      <c r="F18" s="57"/>
      <c r="G18" s="57"/>
      <c r="H18" s="57"/>
      <c r="I18" s="58"/>
      <c r="J18" s="30">
        <v>95</v>
      </c>
      <c r="K18" s="19">
        <v>93</v>
      </c>
      <c r="L18" s="19">
        <v>95</v>
      </c>
      <c r="M18" s="50">
        <v>92</v>
      </c>
      <c r="N18" s="19"/>
      <c r="O18" s="19"/>
      <c r="P18" s="19"/>
      <c r="Q18" s="14">
        <f t="shared" si="0"/>
        <v>75</v>
      </c>
    </row>
    <row r="19" spans="2:22" x14ac:dyDescent="0.25">
      <c r="B19" s="32">
        <v>11</v>
      </c>
      <c r="C19" s="32" t="s">
        <v>152</v>
      </c>
      <c r="D19" s="59" t="s">
        <v>120</v>
      </c>
      <c r="E19" s="57"/>
      <c r="F19" s="57"/>
      <c r="G19" s="57"/>
      <c r="H19" s="57"/>
      <c r="I19" s="58"/>
      <c r="J19" s="29">
        <v>91</v>
      </c>
      <c r="K19" s="19">
        <v>95</v>
      </c>
      <c r="L19" s="19">
        <v>92</v>
      </c>
      <c r="M19" s="50">
        <v>94</v>
      </c>
      <c r="N19" s="19"/>
      <c r="O19" s="19"/>
      <c r="P19" s="19"/>
      <c r="Q19" s="14">
        <f t="shared" si="0"/>
        <v>74.400000000000006</v>
      </c>
    </row>
    <row r="20" spans="2:22" x14ac:dyDescent="0.25">
      <c r="B20" s="32">
        <v>12</v>
      </c>
      <c r="C20" s="32" t="s">
        <v>153</v>
      </c>
      <c r="D20" s="59" t="s">
        <v>121</v>
      </c>
      <c r="E20" s="57"/>
      <c r="F20" s="57"/>
      <c r="G20" s="57"/>
      <c r="H20" s="57"/>
      <c r="I20" s="58"/>
      <c r="J20" s="29">
        <v>94</v>
      </c>
      <c r="K20" s="19">
        <v>93</v>
      </c>
      <c r="L20" s="19">
        <v>93</v>
      </c>
      <c r="M20" s="50">
        <v>95</v>
      </c>
      <c r="N20" s="19"/>
      <c r="O20" s="19"/>
      <c r="P20" s="19"/>
      <c r="Q20" s="14">
        <f t="shared" si="0"/>
        <v>75</v>
      </c>
      <c r="T20" t="s">
        <v>257</v>
      </c>
    </row>
    <row r="21" spans="2:22" x14ac:dyDescent="0.25">
      <c r="B21" s="32">
        <v>13</v>
      </c>
      <c r="C21" s="32" t="s">
        <v>154</v>
      </c>
      <c r="D21" s="59" t="s">
        <v>122</v>
      </c>
      <c r="E21" s="57"/>
      <c r="F21" s="57"/>
      <c r="G21" s="57"/>
      <c r="H21" s="57"/>
      <c r="I21" s="58"/>
      <c r="J21" s="29">
        <v>94</v>
      </c>
      <c r="K21" s="19">
        <v>94</v>
      </c>
      <c r="L21" s="19">
        <v>92</v>
      </c>
      <c r="M21" s="50">
        <v>94</v>
      </c>
      <c r="N21" s="19"/>
      <c r="O21" s="19"/>
      <c r="P21" s="19"/>
      <c r="Q21" s="14">
        <f t="shared" si="0"/>
        <v>74.8</v>
      </c>
      <c r="T21" s="35" t="s">
        <v>46</v>
      </c>
      <c r="U21" s="35">
        <f>ROUND(SUM(J9:J40),0)/32</f>
        <v>93.75</v>
      </c>
      <c r="V21" s="35">
        <v>94</v>
      </c>
    </row>
    <row r="22" spans="2:22" x14ac:dyDescent="0.25">
      <c r="B22" s="32">
        <v>14</v>
      </c>
      <c r="C22" s="32" t="s">
        <v>155</v>
      </c>
      <c r="D22" s="59" t="s">
        <v>123</v>
      </c>
      <c r="E22" s="57"/>
      <c r="F22" s="57"/>
      <c r="G22" s="57"/>
      <c r="H22" s="57"/>
      <c r="I22" s="58"/>
      <c r="J22" s="29">
        <v>95</v>
      </c>
      <c r="K22" s="19">
        <v>95</v>
      </c>
      <c r="L22" s="19">
        <v>94</v>
      </c>
      <c r="M22" s="50">
        <v>93</v>
      </c>
      <c r="N22" s="19"/>
      <c r="O22" s="19"/>
      <c r="P22" s="19"/>
      <c r="Q22" s="14">
        <f t="shared" si="0"/>
        <v>75.400000000000006</v>
      </c>
      <c r="T22" s="35" t="s">
        <v>47</v>
      </c>
      <c r="U22" s="35">
        <f>18/32</f>
        <v>0.5625</v>
      </c>
      <c r="V22" s="36">
        <v>0.5625</v>
      </c>
    </row>
    <row r="23" spans="2:22" x14ac:dyDescent="0.25">
      <c r="B23" s="18">
        <v>15</v>
      </c>
      <c r="C23" s="31" t="s">
        <v>156</v>
      </c>
      <c r="D23" s="75" t="s">
        <v>124</v>
      </c>
      <c r="E23" s="75"/>
      <c r="F23" s="75"/>
      <c r="G23" s="75"/>
      <c r="H23" s="75"/>
      <c r="I23" s="75"/>
      <c r="J23" s="29">
        <v>95</v>
      </c>
      <c r="K23" s="19">
        <v>95</v>
      </c>
      <c r="L23" s="19">
        <v>91</v>
      </c>
      <c r="M23" s="50">
        <v>95</v>
      </c>
      <c r="N23" s="19"/>
      <c r="O23" s="19"/>
      <c r="P23" s="19"/>
      <c r="Q23" s="14">
        <f t="shared" si="0"/>
        <v>75.2</v>
      </c>
    </row>
    <row r="24" spans="2:22" x14ac:dyDescent="0.25">
      <c r="B24" s="18">
        <v>16</v>
      </c>
      <c r="C24" s="18" t="s">
        <v>157</v>
      </c>
      <c r="D24" s="75" t="s">
        <v>125</v>
      </c>
      <c r="E24" s="75"/>
      <c r="F24" s="75"/>
      <c r="G24" s="75"/>
      <c r="H24" s="75"/>
      <c r="I24" s="75"/>
      <c r="J24" s="19">
        <v>95</v>
      </c>
      <c r="K24" s="19">
        <v>94</v>
      </c>
      <c r="L24" s="19">
        <v>95</v>
      </c>
      <c r="M24" s="50">
        <v>94</v>
      </c>
      <c r="N24" s="19"/>
      <c r="O24" s="19"/>
      <c r="P24" s="19"/>
      <c r="Q24" s="14">
        <f t="shared" si="0"/>
        <v>75.599999999999994</v>
      </c>
      <c r="T24" t="s">
        <v>258</v>
      </c>
    </row>
    <row r="25" spans="2:22" x14ac:dyDescent="0.25">
      <c r="B25" s="18">
        <v>17</v>
      </c>
      <c r="C25" s="18" t="s">
        <v>158</v>
      </c>
      <c r="D25" s="75" t="s">
        <v>126</v>
      </c>
      <c r="E25" s="75"/>
      <c r="F25" s="75"/>
      <c r="G25" s="75"/>
      <c r="H25" s="75"/>
      <c r="I25" s="75"/>
      <c r="J25" s="19">
        <v>93</v>
      </c>
      <c r="K25" s="19">
        <v>93</v>
      </c>
      <c r="L25" s="19">
        <v>96</v>
      </c>
      <c r="M25" s="50">
        <v>95</v>
      </c>
      <c r="N25" s="19"/>
      <c r="O25" s="19"/>
      <c r="P25" s="19"/>
      <c r="Q25" s="14">
        <f t="shared" si="0"/>
        <v>75.400000000000006</v>
      </c>
      <c r="T25" t="s">
        <v>260</v>
      </c>
      <c r="U25" s="47">
        <f>ROUND(SUM(K9:K40),0)/32</f>
        <v>94.1875</v>
      </c>
      <c r="V25" s="47">
        <v>94</v>
      </c>
    </row>
    <row r="26" spans="2:22" x14ac:dyDescent="0.25">
      <c r="B26" s="18">
        <v>18</v>
      </c>
      <c r="C26" s="18" t="s">
        <v>159</v>
      </c>
      <c r="D26" s="75" t="s">
        <v>127</v>
      </c>
      <c r="E26" s="75"/>
      <c r="F26" s="75"/>
      <c r="G26" s="75"/>
      <c r="H26" s="75"/>
      <c r="I26" s="75"/>
      <c r="J26" s="19">
        <v>93</v>
      </c>
      <c r="K26" s="19">
        <v>94</v>
      </c>
      <c r="L26" s="19">
        <v>95</v>
      </c>
      <c r="M26" s="50">
        <v>94</v>
      </c>
      <c r="N26" s="19"/>
      <c r="O26" s="19"/>
      <c r="P26" s="19"/>
      <c r="Q26" s="14">
        <f t="shared" si="0"/>
        <v>75.2</v>
      </c>
      <c r="T26" s="47" t="s">
        <v>48</v>
      </c>
      <c r="U26" s="47">
        <f>25/32</f>
        <v>0.78125</v>
      </c>
      <c r="V26" s="36">
        <v>0.78</v>
      </c>
    </row>
    <row r="27" spans="2:22" x14ac:dyDescent="0.25">
      <c r="B27" s="18">
        <v>19</v>
      </c>
      <c r="C27" s="18" t="s">
        <v>160</v>
      </c>
      <c r="D27" s="75" t="s">
        <v>128</v>
      </c>
      <c r="E27" s="75"/>
      <c r="F27" s="75"/>
      <c r="G27" s="75"/>
      <c r="H27" s="75"/>
      <c r="I27" s="75"/>
      <c r="J27" s="19">
        <v>94</v>
      </c>
      <c r="K27" s="19">
        <v>95</v>
      </c>
      <c r="L27" s="19">
        <v>92</v>
      </c>
      <c r="M27" s="50">
        <v>95</v>
      </c>
      <c r="N27" s="19"/>
      <c r="O27" s="19"/>
      <c r="P27" s="19"/>
      <c r="Q27" s="14">
        <f t="shared" si="0"/>
        <v>75.2</v>
      </c>
    </row>
    <row r="28" spans="2:22" x14ac:dyDescent="0.25">
      <c r="B28" s="18">
        <v>20</v>
      </c>
      <c r="C28" s="18" t="s">
        <v>161</v>
      </c>
      <c r="D28" s="75" t="s">
        <v>129</v>
      </c>
      <c r="E28" s="75"/>
      <c r="F28" s="75"/>
      <c r="G28" s="75"/>
      <c r="H28" s="75"/>
      <c r="I28" s="75"/>
      <c r="J28" s="19">
        <v>95</v>
      </c>
      <c r="K28" s="19">
        <v>94</v>
      </c>
      <c r="L28" s="19">
        <v>91</v>
      </c>
      <c r="M28" s="50">
        <v>92</v>
      </c>
      <c r="N28" s="19"/>
      <c r="O28" s="19"/>
      <c r="P28" s="19"/>
      <c r="Q28" s="14">
        <f t="shared" si="0"/>
        <v>74.400000000000006</v>
      </c>
      <c r="T28" t="s">
        <v>261</v>
      </c>
    </row>
    <row r="29" spans="2:22" x14ac:dyDescent="0.25">
      <c r="B29" s="18">
        <v>21</v>
      </c>
      <c r="C29" s="18" t="s">
        <v>162</v>
      </c>
      <c r="D29" s="75" t="s">
        <v>130</v>
      </c>
      <c r="E29" s="75"/>
      <c r="F29" s="75"/>
      <c r="G29" s="75"/>
      <c r="H29" s="75"/>
      <c r="I29" s="75"/>
      <c r="J29" s="19">
        <v>94</v>
      </c>
      <c r="K29" s="19">
        <v>95</v>
      </c>
      <c r="L29" s="19">
        <v>90</v>
      </c>
      <c r="M29" s="50">
        <v>94</v>
      </c>
      <c r="N29" s="19"/>
      <c r="O29" s="19"/>
      <c r="P29" s="19"/>
      <c r="Q29" s="14">
        <f t="shared" si="0"/>
        <v>74.599999999999994</v>
      </c>
      <c r="T29" s="48" t="s">
        <v>260</v>
      </c>
      <c r="U29" s="48">
        <f>ROUND(SUM(L9:L40),0)/32</f>
        <v>93.46875</v>
      </c>
      <c r="V29" s="48">
        <v>93</v>
      </c>
    </row>
    <row r="30" spans="2:22" x14ac:dyDescent="0.25">
      <c r="B30" s="18">
        <v>22</v>
      </c>
      <c r="C30" s="18" t="s">
        <v>163</v>
      </c>
      <c r="D30" s="75" t="s">
        <v>131</v>
      </c>
      <c r="E30" s="75"/>
      <c r="F30" s="75"/>
      <c r="G30" s="75"/>
      <c r="H30" s="75"/>
      <c r="I30" s="75"/>
      <c r="J30" s="19">
        <v>93</v>
      </c>
      <c r="K30" s="19">
        <v>92</v>
      </c>
      <c r="L30" s="19">
        <v>93</v>
      </c>
      <c r="M30" s="50">
        <v>95</v>
      </c>
      <c r="N30" s="19"/>
      <c r="O30" s="19"/>
      <c r="P30" s="19"/>
      <c r="Q30" s="14">
        <f t="shared" si="0"/>
        <v>74.599999999999994</v>
      </c>
      <c r="T30" s="48" t="s">
        <v>50</v>
      </c>
      <c r="U30">
        <f>21/32</f>
        <v>0.65625</v>
      </c>
      <c r="V30" s="36">
        <v>0.66</v>
      </c>
    </row>
    <row r="31" spans="2:22" x14ac:dyDescent="0.25">
      <c r="B31" s="18">
        <v>23</v>
      </c>
      <c r="C31" s="18" t="s">
        <v>164</v>
      </c>
      <c r="D31" s="75" t="s">
        <v>132</v>
      </c>
      <c r="E31" s="75"/>
      <c r="F31" s="75"/>
      <c r="G31" s="75"/>
      <c r="H31" s="75"/>
      <c r="I31" s="75"/>
      <c r="J31" s="19">
        <v>95</v>
      </c>
      <c r="K31" s="19">
        <v>94</v>
      </c>
      <c r="L31" s="19">
        <v>91</v>
      </c>
      <c r="M31" s="50">
        <v>94</v>
      </c>
      <c r="N31" s="19"/>
      <c r="O31" s="19"/>
      <c r="P31" s="19"/>
      <c r="Q31" s="14">
        <f t="shared" si="0"/>
        <v>74.8</v>
      </c>
    </row>
    <row r="32" spans="2:22" x14ac:dyDescent="0.25">
      <c r="B32" s="18">
        <v>24</v>
      </c>
      <c r="C32" s="18" t="s">
        <v>165</v>
      </c>
      <c r="D32" s="75" t="s">
        <v>133</v>
      </c>
      <c r="E32" s="75"/>
      <c r="F32" s="75"/>
      <c r="G32" s="75"/>
      <c r="H32" s="75"/>
      <c r="I32" s="75"/>
      <c r="J32" s="19">
        <v>94</v>
      </c>
      <c r="K32" s="19">
        <v>95</v>
      </c>
      <c r="L32" s="19">
        <v>94</v>
      </c>
      <c r="M32" s="50">
        <v>95</v>
      </c>
      <c r="N32" s="19"/>
      <c r="O32" s="19"/>
      <c r="P32" s="19"/>
      <c r="Q32" s="14">
        <f t="shared" si="0"/>
        <v>75.599999999999994</v>
      </c>
      <c r="T32" t="s">
        <v>262</v>
      </c>
    </row>
    <row r="33" spans="2:22" x14ac:dyDescent="0.25">
      <c r="B33" s="18">
        <v>25</v>
      </c>
      <c r="C33" s="18" t="s">
        <v>166</v>
      </c>
      <c r="D33" s="75" t="s">
        <v>134</v>
      </c>
      <c r="E33" s="75"/>
      <c r="F33" s="75"/>
      <c r="G33" s="75"/>
      <c r="H33" s="75"/>
      <c r="I33" s="75"/>
      <c r="J33" s="19">
        <v>93</v>
      </c>
      <c r="K33" s="19">
        <v>94</v>
      </c>
      <c r="L33" s="19">
        <v>92</v>
      </c>
      <c r="M33" s="50">
        <v>96</v>
      </c>
      <c r="N33" s="19"/>
      <c r="O33" s="19"/>
      <c r="P33" s="19"/>
      <c r="Q33" s="14">
        <f t="shared" si="0"/>
        <v>75</v>
      </c>
      <c r="T33" s="51" t="s">
        <v>260</v>
      </c>
      <c r="U33" s="51">
        <f>ROUND(SUM(M9:M40),0)/32</f>
        <v>94.03125</v>
      </c>
      <c r="V33" s="51">
        <v>94</v>
      </c>
    </row>
    <row r="34" spans="2:22" x14ac:dyDescent="0.25">
      <c r="B34" s="18">
        <v>26</v>
      </c>
      <c r="C34" s="18" t="s">
        <v>167</v>
      </c>
      <c r="D34" s="75" t="s">
        <v>135</v>
      </c>
      <c r="E34" s="75"/>
      <c r="F34" s="75"/>
      <c r="G34" s="75"/>
      <c r="H34" s="75"/>
      <c r="I34" s="75"/>
      <c r="J34" s="19">
        <v>93</v>
      </c>
      <c r="K34" s="19">
        <v>95</v>
      </c>
      <c r="L34" s="19">
        <v>96</v>
      </c>
      <c r="M34" s="50">
        <v>95</v>
      </c>
      <c r="N34" s="19"/>
      <c r="O34" s="19"/>
      <c r="P34" s="19"/>
      <c r="Q34" s="14">
        <f t="shared" si="0"/>
        <v>75.8</v>
      </c>
      <c r="T34" s="51" t="s">
        <v>50</v>
      </c>
      <c r="U34">
        <f>23/32</f>
        <v>0.71875</v>
      </c>
      <c r="V34" s="36">
        <v>0.72</v>
      </c>
    </row>
    <row r="35" spans="2:22" x14ac:dyDescent="0.25">
      <c r="B35" s="18">
        <v>27</v>
      </c>
      <c r="C35" s="18" t="s">
        <v>168</v>
      </c>
      <c r="D35" s="75" t="s">
        <v>136</v>
      </c>
      <c r="E35" s="75"/>
      <c r="F35" s="75"/>
      <c r="G35" s="75"/>
      <c r="H35" s="75"/>
      <c r="I35" s="75"/>
      <c r="J35" s="19">
        <v>92</v>
      </c>
      <c r="K35" s="19">
        <v>96</v>
      </c>
      <c r="L35" s="19">
        <v>93</v>
      </c>
      <c r="M35" s="50">
        <v>95</v>
      </c>
      <c r="N35" s="19"/>
      <c r="O35" s="19"/>
      <c r="P35" s="19"/>
      <c r="Q35" s="14">
        <f t="shared" si="0"/>
        <v>75.2</v>
      </c>
    </row>
    <row r="36" spans="2:22" x14ac:dyDescent="0.25">
      <c r="B36" s="18">
        <v>28</v>
      </c>
      <c r="C36" s="18" t="s">
        <v>169</v>
      </c>
      <c r="D36" s="75" t="s">
        <v>137</v>
      </c>
      <c r="E36" s="75"/>
      <c r="F36" s="75"/>
      <c r="G36" s="75"/>
      <c r="H36" s="75"/>
      <c r="I36" s="75"/>
      <c r="J36" s="19">
        <v>93</v>
      </c>
      <c r="K36" s="19">
        <v>95</v>
      </c>
      <c r="L36" s="19">
        <v>92</v>
      </c>
      <c r="M36" s="50">
        <v>94</v>
      </c>
      <c r="N36" s="19"/>
      <c r="O36" s="19"/>
      <c r="P36" s="19"/>
      <c r="Q36" s="14">
        <f t="shared" si="0"/>
        <v>74.8</v>
      </c>
    </row>
    <row r="37" spans="2:22" x14ac:dyDescent="0.25">
      <c r="B37" s="18">
        <v>29</v>
      </c>
      <c r="C37" s="18" t="s">
        <v>170</v>
      </c>
      <c r="D37" s="75" t="s">
        <v>138</v>
      </c>
      <c r="E37" s="75"/>
      <c r="F37" s="75"/>
      <c r="G37" s="75"/>
      <c r="H37" s="75"/>
      <c r="I37" s="75"/>
      <c r="J37" s="19">
        <v>95</v>
      </c>
      <c r="K37" s="19">
        <v>95</v>
      </c>
      <c r="L37" s="19">
        <v>93</v>
      </c>
      <c r="M37" s="50">
        <v>93</v>
      </c>
      <c r="N37" s="19"/>
      <c r="O37" s="19"/>
      <c r="P37" s="19"/>
      <c r="Q37" s="14">
        <f t="shared" si="0"/>
        <v>75.2</v>
      </c>
    </row>
    <row r="38" spans="2:22" x14ac:dyDescent="0.25">
      <c r="B38" s="18">
        <v>30</v>
      </c>
      <c r="C38" s="18" t="s">
        <v>171</v>
      </c>
      <c r="D38" s="75" t="s">
        <v>139</v>
      </c>
      <c r="E38" s="75"/>
      <c r="F38" s="75"/>
      <c r="G38" s="75"/>
      <c r="H38" s="75"/>
      <c r="I38" s="75"/>
      <c r="J38" s="19">
        <v>95</v>
      </c>
      <c r="K38" s="19">
        <v>93</v>
      </c>
      <c r="L38" s="19">
        <v>92</v>
      </c>
      <c r="M38" s="50">
        <v>95</v>
      </c>
      <c r="N38" s="19"/>
      <c r="O38" s="19"/>
      <c r="P38" s="19"/>
      <c r="Q38" s="14">
        <f t="shared" si="0"/>
        <v>75</v>
      </c>
    </row>
    <row r="39" spans="2:22" x14ac:dyDescent="0.25">
      <c r="B39" s="18">
        <v>31</v>
      </c>
      <c r="C39" s="18" t="s">
        <v>172</v>
      </c>
      <c r="D39" s="75" t="s">
        <v>140</v>
      </c>
      <c r="E39" s="75"/>
      <c r="F39" s="75"/>
      <c r="G39" s="75"/>
      <c r="H39" s="75"/>
      <c r="I39" s="75"/>
      <c r="J39" s="19">
        <v>93</v>
      </c>
      <c r="K39" s="19">
        <v>94</v>
      </c>
      <c r="L39" s="19">
        <v>95</v>
      </c>
      <c r="M39" s="50">
        <v>94</v>
      </c>
      <c r="N39" s="19"/>
      <c r="O39" s="19"/>
      <c r="P39" s="19"/>
      <c r="Q39" s="14">
        <f t="shared" si="0"/>
        <v>75.2</v>
      </c>
    </row>
    <row r="40" spans="2:22" x14ac:dyDescent="0.25">
      <c r="B40" s="18">
        <v>32</v>
      </c>
      <c r="C40" s="18" t="s">
        <v>173</v>
      </c>
      <c r="D40" s="75" t="s">
        <v>141</v>
      </c>
      <c r="E40" s="75"/>
      <c r="F40" s="75"/>
      <c r="G40" s="75"/>
      <c r="H40" s="75"/>
      <c r="I40" s="75"/>
      <c r="J40" s="19">
        <v>92</v>
      </c>
      <c r="K40" s="19">
        <v>94</v>
      </c>
      <c r="L40" s="19">
        <v>93</v>
      </c>
      <c r="M40" s="50">
        <v>93</v>
      </c>
      <c r="N40" s="19"/>
      <c r="O40" s="19"/>
      <c r="P40" s="19"/>
      <c r="Q40" s="14">
        <f t="shared" si="0"/>
        <v>74.400000000000006</v>
      </c>
    </row>
    <row r="41" spans="2:22" x14ac:dyDescent="0.25">
      <c r="B41" s="18"/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2"/>
      <c r="D54" s="52"/>
      <c r="E54" s="17"/>
      <c r="H54" s="70" t="s">
        <v>18</v>
      </c>
      <c r="I54" s="70"/>
      <c r="J54" s="23">
        <f>COUNTIF(J9:J53,"&gt;=70")</f>
        <v>32</v>
      </c>
      <c r="K54" s="23">
        <f t="shared" ref="K54:P54" si="2">COUNTIF(K9:K53,"&gt;=70")</f>
        <v>32</v>
      </c>
      <c r="L54" s="23">
        <f t="shared" si="2"/>
        <v>32</v>
      </c>
      <c r="M54" s="23">
        <f t="shared" si="2"/>
        <v>32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32</v>
      </c>
    </row>
    <row r="55" spans="2:17" x14ac:dyDescent="0.25">
      <c r="C55" s="52"/>
      <c r="D55" s="52"/>
      <c r="E55" s="21"/>
      <c r="H55" s="71" t="s">
        <v>19</v>
      </c>
      <c r="I55" s="71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25">
      <c r="C56" s="52"/>
      <c r="D56" s="52"/>
      <c r="E56" s="52"/>
      <c r="H56" s="71" t="s">
        <v>20</v>
      </c>
      <c r="I56" s="71"/>
      <c r="J56" s="24">
        <f>COUNT(J9:J53)</f>
        <v>32</v>
      </c>
      <c r="K56" s="24">
        <f t="shared" ref="K56:Q56" si="5">COUNT(K9:K53)</f>
        <v>32</v>
      </c>
      <c r="L56" s="24">
        <f t="shared" si="5"/>
        <v>32</v>
      </c>
      <c r="M56" s="24">
        <f t="shared" si="5"/>
        <v>32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32</v>
      </c>
    </row>
    <row r="57" spans="2:17" x14ac:dyDescent="0.25">
      <c r="C57" s="52"/>
      <c r="D57" s="52"/>
      <c r="E57" s="17"/>
      <c r="F57" s="12"/>
      <c r="H57" s="72" t="s">
        <v>15</v>
      </c>
      <c r="I57" s="72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25">
      <c r="C58" s="52"/>
      <c r="D58" s="52"/>
      <c r="E58" s="17"/>
      <c r="F58" s="12"/>
      <c r="H58" s="72" t="s">
        <v>16</v>
      </c>
      <c r="I58" s="72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25">
      <c r="C59" s="52"/>
      <c r="D59" s="5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3"/>
      <c r="K61" s="73"/>
      <c r="L61" s="73"/>
      <c r="M61" s="73"/>
      <c r="N61" s="73"/>
      <c r="O61" s="73"/>
      <c r="P61" s="73"/>
    </row>
    <row r="62" spans="2:17" x14ac:dyDescent="0.25">
      <c r="J62" s="66" t="s">
        <v>17</v>
      </c>
      <c r="K62" s="66"/>
      <c r="L62" s="66"/>
      <c r="M62" s="66"/>
      <c r="N62" s="66"/>
      <c r="O62" s="66"/>
      <c r="P62" s="6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2"/>
  <sheetViews>
    <sheetView topLeftCell="C1" zoomScale="120" zoomScaleNormal="120" workbookViewId="0">
      <selection activeCell="T10" sqref="T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8.85546875" customWidth="1"/>
    <col min="7" max="7" width="9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9.5703125" customWidth="1"/>
    <col min="18" max="18" width="5.7109375" customWidth="1"/>
    <col min="19" max="19" width="12" customWidth="1"/>
    <col min="21" max="21" width="9.570312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5">
      <c r="C4" t="s">
        <v>0</v>
      </c>
      <c r="D4" s="63" t="s">
        <v>108</v>
      </c>
      <c r="E4" s="63"/>
      <c r="F4" s="63"/>
      <c r="G4" s="63"/>
      <c r="I4" t="s">
        <v>1</v>
      </c>
      <c r="J4" s="63" t="s">
        <v>174</v>
      </c>
      <c r="K4" s="63"/>
      <c r="M4" t="s">
        <v>2</v>
      </c>
      <c r="N4" s="64">
        <v>45637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55</v>
      </c>
      <c r="E6" s="63"/>
      <c r="F6" s="63"/>
      <c r="G6" s="63"/>
      <c r="I6" s="67" t="s">
        <v>21</v>
      </c>
      <c r="J6" s="67"/>
      <c r="K6" s="68" t="s">
        <v>23</v>
      </c>
      <c r="L6" s="68"/>
      <c r="M6" s="68"/>
      <c r="N6" s="68"/>
      <c r="O6" s="68"/>
      <c r="P6" s="6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/>
      <c r="P8" s="19"/>
      <c r="Q8" s="13" t="s">
        <v>22</v>
      </c>
    </row>
    <row r="9" spans="2:18" x14ac:dyDescent="0.25">
      <c r="B9" s="18">
        <v>1</v>
      </c>
      <c r="C9" s="40" t="s">
        <v>27</v>
      </c>
      <c r="D9" s="59" t="s">
        <v>26</v>
      </c>
      <c r="E9" s="57"/>
      <c r="F9" s="57"/>
      <c r="G9" s="57"/>
      <c r="H9" s="57"/>
      <c r="I9" s="58"/>
      <c r="J9" s="29">
        <v>94</v>
      </c>
      <c r="K9" s="19">
        <v>90</v>
      </c>
      <c r="L9" s="19">
        <v>95</v>
      </c>
      <c r="M9" s="50">
        <v>94</v>
      </c>
      <c r="N9" s="19"/>
      <c r="O9" s="19"/>
      <c r="P9" s="19"/>
      <c r="Q9" s="14">
        <f>SUM(J9:N9)/5</f>
        <v>74.599999999999994</v>
      </c>
    </row>
    <row r="10" spans="2:18" x14ac:dyDescent="0.25">
      <c r="B10" s="18">
        <f>B9+1</f>
        <v>2</v>
      </c>
      <c r="C10" s="40" t="s">
        <v>177</v>
      </c>
      <c r="D10" s="59" t="s">
        <v>175</v>
      </c>
      <c r="E10" s="57"/>
      <c r="F10" s="57"/>
      <c r="G10" s="57"/>
      <c r="H10" s="57"/>
      <c r="I10" s="58"/>
      <c r="J10" s="29">
        <v>92</v>
      </c>
      <c r="K10" s="19">
        <v>91</v>
      </c>
      <c r="L10" s="19">
        <v>96</v>
      </c>
      <c r="M10" s="50">
        <v>95</v>
      </c>
      <c r="N10" s="19"/>
      <c r="O10" s="19"/>
      <c r="P10" s="19"/>
      <c r="Q10" s="14">
        <f t="shared" ref="Q10:Q21" si="0">SUM(J10:N10)/5</f>
        <v>74.8</v>
      </c>
    </row>
    <row r="11" spans="2:18" x14ac:dyDescent="0.25">
      <c r="B11" s="18">
        <f t="shared" ref="B11:B15" si="1">B10+1</f>
        <v>3</v>
      </c>
      <c r="C11" s="40" t="s">
        <v>37</v>
      </c>
      <c r="D11" s="59" t="s">
        <v>28</v>
      </c>
      <c r="E11" s="57"/>
      <c r="F11" s="57"/>
      <c r="G11" s="57"/>
      <c r="H11" s="57"/>
      <c r="I11" s="58"/>
      <c r="J11" s="29">
        <v>93</v>
      </c>
      <c r="K11" s="19">
        <v>94</v>
      </c>
      <c r="L11" s="19">
        <v>94</v>
      </c>
      <c r="M11" s="50">
        <v>96</v>
      </c>
      <c r="N11" s="19"/>
      <c r="O11" s="19"/>
      <c r="P11" s="19"/>
      <c r="Q11" s="14">
        <f t="shared" si="0"/>
        <v>75.400000000000006</v>
      </c>
    </row>
    <row r="12" spans="2:18" x14ac:dyDescent="0.25">
      <c r="B12" s="18">
        <f t="shared" si="1"/>
        <v>4</v>
      </c>
      <c r="C12" s="40" t="s">
        <v>38</v>
      </c>
      <c r="D12" s="59" t="s">
        <v>29</v>
      </c>
      <c r="E12" s="57"/>
      <c r="F12" s="57"/>
      <c r="G12" s="57"/>
      <c r="H12" s="57"/>
      <c r="I12" s="58"/>
      <c r="J12" s="29">
        <v>94</v>
      </c>
      <c r="K12" s="19">
        <v>95</v>
      </c>
      <c r="L12" s="19">
        <v>96</v>
      </c>
      <c r="M12" s="50">
        <v>93</v>
      </c>
      <c r="N12" s="19"/>
      <c r="O12" s="19"/>
      <c r="P12" s="19"/>
      <c r="Q12" s="14">
        <f t="shared" si="0"/>
        <v>75.599999999999994</v>
      </c>
    </row>
    <row r="13" spans="2:18" x14ac:dyDescent="0.25">
      <c r="B13" s="18">
        <f t="shared" si="1"/>
        <v>5</v>
      </c>
      <c r="C13" s="40" t="s">
        <v>39</v>
      </c>
      <c r="D13" s="59" t="s">
        <v>30</v>
      </c>
      <c r="E13" s="57"/>
      <c r="F13" s="57"/>
      <c r="G13" s="57"/>
      <c r="H13" s="57"/>
      <c r="I13" s="58"/>
      <c r="J13" s="29">
        <v>93</v>
      </c>
      <c r="K13" s="19">
        <v>96</v>
      </c>
      <c r="L13" s="19">
        <v>93</v>
      </c>
      <c r="M13" s="19">
        <v>95</v>
      </c>
      <c r="N13" s="19"/>
      <c r="O13" s="19"/>
      <c r="P13" s="19"/>
      <c r="Q13" s="14">
        <f t="shared" si="0"/>
        <v>75.400000000000006</v>
      </c>
    </row>
    <row r="14" spans="2:18" x14ac:dyDescent="0.25">
      <c r="B14" s="18">
        <f t="shared" si="1"/>
        <v>6</v>
      </c>
      <c r="C14" s="40" t="s">
        <v>40</v>
      </c>
      <c r="D14" s="59" t="s">
        <v>31</v>
      </c>
      <c r="E14" s="57"/>
      <c r="F14" s="57"/>
      <c r="G14" s="57"/>
      <c r="H14" s="57"/>
      <c r="I14" s="58"/>
      <c r="J14" s="29">
        <v>92</v>
      </c>
      <c r="K14" s="19">
        <v>94</v>
      </c>
      <c r="L14" s="19">
        <v>95</v>
      </c>
      <c r="M14" s="19">
        <v>96</v>
      </c>
      <c r="N14" s="19"/>
      <c r="O14" s="19"/>
      <c r="P14" s="19"/>
      <c r="Q14" s="14">
        <f t="shared" si="0"/>
        <v>75.400000000000006</v>
      </c>
    </row>
    <row r="15" spans="2:18" x14ac:dyDescent="0.25">
      <c r="B15" s="18">
        <f t="shared" si="1"/>
        <v>7</v>
      </c>
      <c r="C15" s="40" t="s">
        <v>41</v>
      </c>
      <c r="D15" s="59" t="s">
        <v>32</v>
      </c>
      <c r="E15" s="57"/>
      <c r="F15" s="57"/>
      <c r="G15" s="57"/>
      <c r="H15" s="57"/>
      <c r="I15" s="58"/>
      <c r="J15" s="29">
        <v>94</v>
      </c>
      <c r="K15" s="19">
        <v>95</v>
      </c>
      <c r="L15" s="19">
        <v>96</v>
      </c>
      <c r="M15" s="50">
        <v>95</v>
      </c>
      <c r="N15" s="19"/>
      <c r="O15" s="19"/>
      <c r="P15" s="19"/>
      <c r="Q15" s="14">
        <f t="shared" si="0"/>
        <v>76</v>
      </c>
    </row>
    <row r="16" spans="2:18" x14ac:dyDescent="0.25">
      <c r="B16" s="18">
        <v>8</v>
      </c>
      <c r="C16" s="18" t="s">
        <v>42</v>
      </c>
      <c r="D16" s="75" t="s">
        <v>33</v>
      </c>
      <c r="E16" s="75"/>
      <c r="F16" s="75"/>
      <c r="G16" s="75"/>
      <c r="H16" s="75"/>
      <c r="I16" s="75"/>
      <c r="J16" s="29">
        <v>95</v>
      </c>
      <c r="K16" s="19">
        <v>96</v>
      </c>
      <c r="L16" s="19">
        <v>93</v>
      </c>
      <c r="M16" s="50">
        <v>96</v>
      </c>
      <c r="N16" s="19"/>
      <c r="O16" s="19"/>
      <c r="P16" s="19"/>
      <c r="Q16" s="14">
        <f t="shared" si="0"/>
        <v>76</v>
      </c>
    </row>
    <row r="17" spans="2:21" x14ac:dyDescent="0.25">
      <c r="B17" s="18">
        <v>9</v>
      </c>
      <c r="C17" s="18" t="s">
        <v>43</v>
      </c>
      <c r="D17" s="75" t="s">
        <v>34</v>
      </c>
      <c r="E17" s="75"/>
      <c r="F17" s="75"/>
      <c r="G17" s="75"/>
      <c r="H17" s="75"/>
      <c r="I17" s="75"/>
      <c r="J17" s="29">
        <v>95</v>
      </c>
      <c r="K17" s="19">
        <v>93</v>
      </c>
      <c r="L17" s="19">
        <v>97</v>
      </c>
      <c r="M17" s="50">
        <v>94</v>
      </c>
      <c r="N17" s="19"/>
      <c r="O17" s="19"/>
      <c r="P17" s="19"/>
      <c r="Q17" s="14">
        <f t="shared" si="0"/>
        <v>75.8</v>
      </c>
    </row>
    <row r="18" spans="2:21" x14ac:dyDescent="0.25">
      <c r="B18" s="18">
        <v>10</v>
      </c>
      <c r="C18" s="18" t="s">
        <v>44</v>
      </c>
      <c r="D18" s="75" t="s">
        <v>35</v>
      </c>
      <c r="E18" s="75"/>
      <c r="F18" s="75"/>
      <c r="G18" s="75"/>
      <c r="H18" s="75"/>
      <c r="I18" s="75"/>
      <c r="J18" s="29">
        <v>93</v>
      </c>
      <c r="K18" s="19">
        <v>95</v>
      </c>
      <c r="L18" s="19">
        <v>97</v>
      </c>
      <c r="M18" s="50">
        <v>96</v>
      </c>
      <c r="N18" s="19"/>
      <c r="O18" s="19"/>
      <c r="P18" s="19"/>
      <c r="Q18" s="14">
        <f t="shared" si="0"/>
        <v>76.2</v>
      </c>
    </row>
    <row r="19" spans="2:21" x14ac:dyDescent="0.25">
      <c r="B19" s="18">
        <v>11</v>
      </c>
      <c r="C19" s="18" t="s">
        <v>178</v>
      </c>
      <c r="D19" s="75" t="s">
        <v>176</v>
      </c>
      <c r="E19" s="75"/>
      <c r="F19" s="75"/>
      <c r="G19" s="75"/>
      <c r="H19" s="75"/>
      <c r="I19" s="75"/>
      <c r="J19" s="29">
        <v>92</v>
      </c>
      <c r="K19" s="19">
        <v>96</v>
      </c>
      <c r="L19" s="19">
        <v>93</v>
      </c>
      <c r="M19" s="50">
        <v>94</v>
      </c>
      <c r="N19" s="19"/>
      <c r="O19" s="19"/>
      <c r="P19" s="19"/>
      <c r="Q19" s="14">
        <f t="shared" si="0"/>
        <v>75</v>
      </c>
      <c r="S19" s="48" t="s">
        <v>257</v>
      </c>
    </row>
    <row r="20" spans="2:21" x14ac:dyDescent="0.25">
      <c r="B20" s="18">
        <v>12</v>
      </c>
      <c r="C20" s="18" t="s">
        <v>45</v>
      </c>
      <c r="D20" s="75" t="s">
        <v>51</v>
      </c>
      <c r="E20" s="75"/>
      <c r="F20" s="75"/>
      <c r="G20" s="75"/>
      <c r="H20" s="75"/>
      <c r="I20" s="75"/>
      <c r="J20" s="29">
        <v>94</v>
      </c>
      <c r="K20" s="19">
        <v>92</v>
      </c>
      <c r="L20" s="19">
        <v>96</v>
      </c>
      <c r="M20" s="50">
        <v>95</v>
      </c>
      <c r="N20" s="19"/>
      <c r="O20" s="19"/>
      <c r="P20" s="19"/>
      <c r="Q20" s="14">
        <f t="shared" si="0"/>
        <v>75.400000000000006</v>
      </c>
      <c r="S20" t="s">
        <v>260</v>
      </c>
      <c r="T20" s="35">
        <f>ROUND(SUM(J9:J21),0)/13</f>
        <v>93.461538461538467</v>
      </c>
      <c r="U20" s="35">
        <v>93</v>
      </c>
    </row>
    <row r="21" spans="2:21" x14ac:dyDescent="0.25">
      <c r="B21" s="18">
        <v>13</v>
      </c>
      <c r="C21" s="18" t="s">
        <v>52</v>
      </c>
      <c r="D21" s="75" t="s">
        <v>36</v>
      </c>
      <c r="E21" s="75"/>
      <c r="F21" s="75"/>
      <c r="G21" s="75"/>
      <c r="H21" s="75"/>
      <c r="I21" s="75"/>
      <c r="J21" s="29">
        <v>94</v>
      </c>
      <c r="K21" s="19">
        <v>94</v>
      </c>
      <c r="L21" s="19">
        <v>95</v>
      </c>
      <c r="M21" s="50">
        <v>95</v>
      </c>
      <c r="N21" s="19"/>
      <c r="O21" s="19"/>
      <c r="P21" s="19"/>
      <c r="Q21" s="14">
        <f t="shared" si="0"/>
        <v>75.599999999999994</v>
      </c>
      <c r="S21" s="35" t="s">
        <v>48</v>
      </c>
      <c r="T21" s="35">
        <f>10/13</f>
        <v>0.76923076923076927</v>
      </c>
      <c r="U21" s="36">
        <v>0.76919999999999999</v>
      </c>
    </row>
    <row r="22" spans="2:21" x14ac:dyDescent="0.25">
      <c r="B22" s="18"/>
      <c r="C22" s="18"/>
      <c r="D22" s="75"/>
      <c r="E22" s="75"/>
      <c r="F22" s="75"/>
      <c r="G22" s="75"/>
      <c r="H22" s="75"/>
      <c r="I22" s="75"/>
      <c r="J22" s="29"/>
      <c r="K22" s="19"/>
      <c r="L22" s="19"/>
      <c r="M22" s="19"/>
      <c r="N22" s="19"/>
      <c r="O22" s="19"/>
      <c r="P22" s="19"/>
      <c r="Q22" s="14"/>
    </row>
    <row r="23" spans="2:21" x14ac:dyDescent="0.25">
      <c r="B23" s="18"/>
      <c r="C23" s="18"/>
      <c r="D23" s="75"/>
      <c r="E23" s="75"/>
      <c r="F23" s="75"/>
      <c r="G23" s="75"/>
      <c r="H23" s="75"/>
      <c r="I23" s="75"/>
      <c r="J23" s="29"/>
      <c r="K23" s="19"/>
      <c r="L23" s="19"/>
      <c r="M23" s="19"/>
      <c r="N23" s="19"/>
      <c r="O23" s="19"/>
      <c r="P23" s="19"/>
      <c r="Q23" s="14"/>
      <c r="S23" s="48" t="s">
        <v>258</v>
      </c>
    </row>
    <row r="24" spans="2:21" x14ac:dyDescent="0.25">
      <c r="B24" s="18"/>
      <c r="C24" s="18"/>
      <c r="D24" s="75"/>
      <c r="E24" s="75"/>
      <c r="F24" s="75"/>
      <c r="G24" s="75"/>
      <c r="H24" s="75"/>
      <c r="I24" s="75"/>
      <c r="J24" s="29"/>
      <c r="K24" s="19"/>
      <c r="L24" s="19"/>
      <c r="M24" s="19"/>
      <c r="N24" s="19"/>
      <c r="O24" s="19"/>
      <c r="P24" s="19"/>
      <c r="Q24" s="14"/>
      <c r="S24" t="s">
        <v>260</v>
      </c>
      <c r="T24" s="47">
        <f>ROUND(SUM(K9:K21),)/13</f>
        <v>93.92307692307692</v>
      </c>
      <c r="U24" s="47">
        <v>94</v>
      </c>
    </row>
    <row r="25" spans="2:21" x14ac:dyDescent="0.25">
      <c r="B25" s="18"/>
      <c r="C25" s="18"/>
      <c r="D25" s="75"/>
      <c r="E25" s="75"/>
      <c r="F25" s="75"/>
      <c r="G25" s="75"/>
      <c r="H25" s="75"/>
      <c r="I25" s="75"/>
      <c r="J25" s="29"/>
      <c r="K25" s="19"/>
      <c r="L25" s="19"/>
      <c r="M25" s="19"/>
      <c r="N25" s="19"/>
      <c r="O25" s="19"/>
      <c r="P25" s="19"/>
      <c r="Q25" s="14"/>
      <c r="S25" s="47" t="s">
        <v>50</v>
      </c>
      <c r="T25" s="47">
        <f>9/13</f>
        <v>0.69230769230769229</v>
      </c>
      <c r="U25" s="36">
        <v>0.69</v>
      </c>
    </row>
    <row r="26" spans="2:21" x14ac:dyDescent="0.25">
      <c r="B26" s="18"/>
      <c r="C26" s="18"/>
      <c r="D26" s="75"/>
      <c r="E26" s="75"/>
      <c r="F26" s="75"/>
      <c r="G26" s="75"/>
      <c r="H26" s="75"/>
      <c r="I26" s="75"/>
      <c r="J26" s="29"/>
      <c r="K26" s="19"/>
      <c r="L26" s="19"/>
      <c r="M26" s="19"/>
      <c r="N26" s="19"/>
      <c r="O26" s="19"/>
      <c r="P26" s="19"/>
      <c r="Q26" s="14"/>
    </row>
    <row r="27" spans="2:21" x14ac:dyDescent="0.25">
      <c r="B27" s="18"/>
      <c r="C27" s="18"/>
      <c r="D27" s="75"/>
      <c r="E27" s="75"/>
      <c r="F27" s="75"/>
      <c r="G27" s="75"/>
      <c r="H27" s="75"/>
      <c r="I27" s="75"/>
      <c r="J27" s="29"/>
      <c r="K27" s="19"/>
      <c r="L27" s="19"/>
      <c r="M27" s="19"/>
      <c r="N27" s="19"/>
      <c r="O27" s="19"/>
      <c r="P27" s="19"/>
      <c r="Q27" s="14"/>
      <c r="S27" s="48" t="s">
        <v>261</v>
      </c>
    </row>
    <row r="28" spans="2:21" x14ac:dyDescent="0.25">
      <c r="B28" s="18"/>
      <c r="C28" s="18"/>
      <c r="D28" s="75"/>
      <c r="E28" s="75"/>
      <c r="F28" s="75"/>
      <c r="G28" s="75"/>
      <c r="H28" s="75"/>
      <c r="I28" s="75"/>
      <c r="J28" s="29"/>
      <c r="K28" s="19"/>
      <c r="L28" s="19"/>
      <c r="M28" s="19"/>
      <c r="N28" s="19"/>
      <c r="O28" s="19"/>
      <c r="P28" s="19"/>
      <c r="Q28" s="14"/>
      <c r="S28" s="48" t="s">
        <v>260</v>
      </c>
      <c r="T28" s="48">
        <f>ROUND(SUM(L9:L21),0)/13</f>
        <v>95.07692307692308</v>
      </c>
      <c r="U28" s="48">
        <v>95</v>
      </c>
    </row>
    <row r="29" spans="2:21" x14ac:dyDescent="0.25">
      <c r="B29" s="18"/>
      <c r="C29" s="18"/>
      <c r="D29" s="75"/>
      <c r="E29" s="75"/>
      <c r="F29" s="75"/>
      <c r="G29" s="75"/>
      <c r="H29" s="75"/>
      <c r="I29" s="75"/>
      <c r="J29" s="29"/>
      <c r="K29" s="19"/>
      <c r="L29" s="19"/>
      <c r="M29" s="19"/>
      <c r="N29" s="19"/>
      <c r="O29" s="19"/>
      <c r="P29" s="19"/>
      <c r="Q29" s="14"/>
      <c r="S29" s="48" t="s">
        <v>50</v>
      </c>
      <c r="T29">
        <f>9/13</f>
        <v>0.69230769230769229</v>
      </c>
      <c r="U29" s="36">
        <v>0.69</v>
      </c>
    </row>
    <row r="30" spans="2:21" x14ac:dyDescent="0.25">
      <c r="B30" s="18"/>
      <c r="C30" s="18"/>
      <c r="D30" s="75"/>
      <c r="E30" s="75"/>
      <c r="F30" s="75"/>
      <c r="G30" s="75"/>
      <c r="H30" s="75"/>
      <c r="I30" s="75"/>
      <c r="J30" s="29"/>
      <c r="K30" s="19"/>
      <c r="L30" s="19"/>
      <c r="M30" s="19"/>
      <c r="N30" s="19"/>
      <c r="O30" s="19"/>
      <c r="P30" s="19"/>
      <c r="Q30" s="14"/>
    </row>
    <row r="31" spans="2:21" x14ac:dyDescent="0.25">
      <c r="B31" s="18"/>
      <c r="C31" s="18"/>
      <c r="D31" s="75"/>
      <c r="E31" s="75"/>
      <c r="F31" s="75"/>
      <c r="G31" s="75"/>
      <c r="H31" s="75"/>
      <c r="I31" s="75"/>
      <c r="J31" s="29"/>
      <c r="K31" s="19"/>
      <c r="L31" s="19"/>
      <c r="M31" s="19"/>
      <c r="N31" s="19"/>
      <c r="O31" s="19"/>
      <c r="P31" s="19"/>
      <c r="Q31" s="14"/>
      <c r="S31" s="51" t="s">
        <v>262</v>
      </c>
    </row>
    <row r="32" spans="2:21" x14ac:dyDescent="0.25">
      <c r="B32" s="18"/>
      <c r="C32" s="18"/>
      <c r="D32" s="75"/>
      <c r="E32" s="75"/>
      <c r="F32" s="75"/>
      <c r="G32" s="75"/>
      <c r="H32" s="75"/>
      <c r="I32" s="75"/>
      <c r="J32" s="29"/>
      <c r="K32" s="19"/>
      <c r="L32" s="19"/>
      <c r="M32" s="19"/>
      <c r="N32" s="19"/>
      <c r="O32" s="19"/>
      <c r="P32" s="19"/>
      <c r="Q32" s="14"/>
      <c r="S32" s="51" t="s">
        <v>260</v>
      </c>
      <c r="T32" s="51">
        <f>ROUND(SUM(M9:M21),0)/13</f>
        <v>94.92307692307692</v>
      </c>
      <c r="U32" s="51">
        <v>95</v>
      </c>
    </row>
    <row r="33" spans="2:21" x14ac:dyDescent="0.25">
      <c r="B33" s="18"/>
      <c r="C33" s="18"/>
      <c r="D33" s="75"/>
      <c r="E33" s="75"/>
      <c r="F33" s="75"/>
      <c r="G33" s="75"/>
      <c r="H33" s="75"/>
      <c r="I33" s="75"/>
      <c r="J33" s="29"/>
      <c r="K33" s="19"/>
      <c r="L33" s="19"/>
      <c r="M33" s="19"/>
      <c r="N33" s="19"/>
      <c r="O33" s="19"/>
      <c r="P33" s="19"/>
      <c r="Q33" s="14"/>
      <c r="S33" s="51" t="s">
        <v>50</v>
      </c>
      <c r="T33">
        <f>9/13</f>
        <v>0.69230769230769229</v>
      </c>
      <c r="U33" s="36">
        <v>0.69</v>
      </c>
    </row>
    <row r="34" spans="2:21" x14ac:dyDescent="0.25">
      <c r="B34" s="18"/>
      <c r="C34" s="18"/>
      <c r="D34" s="75"/>
      <c r="E34" s="75"/>
      <c r="F34" s="75"/>
      <c r="G34" s="75"/>
      <c r="H34" s="75"/>
      <c r="I34" s="75"/>
      <c r="J34" s="29"/>
      <c r="K34" s="19"/>
      <c r="L34" s="19"/>
      <c r="M34" s="19"/>
      <c r="N34" s="19"/>
      <c r="O34" s="19"/>
      <c r="P34" s="19"/>
      <c r="Q34" s="14"/>
    </row>
    <row r="35" spans="2:21" x14ac:dyDescent="0.25">
      <c r="B35" s="18"/>
      <c r="C35" s="18"/>
      <c r="D35" s="75"/>
      <c r="E35" s="75"/>
      <c r="F35" s="75"/>
      <c r="G35" s="75"/>
      <c r="H35" s="75"/>
      <c r="I35" s="75"/>
      <c r="J35" s="29"/>
      <c r="K35" s="19"/>
      <c r="L35" s="19"/>
      <c r="M35" s="19"/>
      <c r="N35" s="19"/>
      <c r="O35" s="19"/>
      <c r="P35" s="19"/>
      <c r="Q35" s="14"/>
    </row>
    <row r="36" spans="2:21" x14ac:dyDescent="0.25">
      <c r="B36" s="18"/>
      <c r="C36" s="18"/>
      <c r="D36" s="75"/>
      <c r="E36" s="75"/>
      <c r="F36" s="75"/>
      <c r="G36" s="75"/>
      <c r="H36" s="75"/>
      <c r="I36" s="75"/>
      <c r="J36" s="29"/>
      <c r="K36" s="19"/>
      <c r="L36" s="19"/>
      <c r="M36" s="19"/>
      <c r="N36" s="19"/>
      <c r="O36" s="19"/>
      <c r="P36" s="19"/>
      <c r="Q36" s="14"/>
    </row>
    <row r="37" spans="2:21" x14ac:dyDescent="0.25">
      <c r="B37" s="18"/>
      <c r="C37" s="18"/>
      <c r="D37" s="75"/>
      <c r="E37" s="75"/>
      <c r="F37" s="75"/>
      <c r="G37" s="75"/>
      <c r="H37" s="75"/>
      <c r="I37" s="75"/>
      <c r="J37" s="29"/>
      <c r="K37" s="19"/>
      <c r="L37" s="19"/>
      <c r="M37" s="19"/>
      <c r="N37" s="19"/>
      <c r="O37" s="19"/>
      <c r="P37" s="19"/>
      <c r="Q37" s="14"/>
    </row>
    <row r="38" spans="2:21" x14ac:dyDescent="0.25">
      <c r="B38" s="18"/>
      <c r="C38" s="18"/>
      <c r="D38" s="75"/>
      <c r="E38" s="75"/>
      <c r="F38" s="75"/>
      <c r="G38" s="75"/>
      <c r="H38" s="75"/>
      <c r="I38" s="75"/>
      <c r="J38" s="29"/>
      <c r="K38" s="19"/>
      <c r="L38" s="19"/>
      <c r="M38" s="19"/>
      <c r="N38" s="19"/>
      <c r="O38" s="19"/>
      <c r="P38" s="19"/>
      <c r="Q38" s="14"/>
    </row>
    <row r="39" spans="2:21" x14ac:dyDescent="0.25">
      <c r="B39" s="18"/>
      <c r="C39" s="18"/>
      <c r="D39" s="75"/>
      <c r="E39" s="75"/>
      <c r="F39" s="75"/>
      <c r="G39" s="75"/>
      <c r="H39" s="75"/>
      <c r="I39" s="75"/>
      <c r="J39" s="29"/>
      <c r="K39" s="19"/>
      <c r="L39" s="19"/>
      <c r="M39" s="19"/>
      <c r="N39" s="19"/>
      <c r="O39" s="19"/>
      <c r="P39" s="19"/>
      <c r="Q39" s="14"/>
    </row>
    <row r="40" spans="2:21" x14ac:dyDescent="0.25">
      <c r="B40" s="18"/>
      <c r="C40" s="18"/>
      <c r="D40" s="75"/>
      <c r="E40" s="75"/>
      <c r="F40" s="75"/>
      <c r="G40" s="75"/>
      <c r="H40" s="75"/>
      <c r="I40" s="75"/>
      <c r="J40" s="29"/>
      <c r="K40" s="19"/>
      <c r="L40" s="19"/>
      <c r="M40" s="19"/>
      <c r="N40" s="19"/>
      <c r="O40" s="19"/>
      <c r="P40" s="19"/>
      <c r="Q40" s="14"/>
    </row>
    <row r="41" spans="2:21" x14ac:dyDescent="0.25">
      <c r="B41" s="18"/>
      <c r="C41" s="18"/>
      <c r="D41" s="75"/>
      <c r="E41" s="75"/>
      <c r="F41" s="75"/>
      <c r="G41" s="75"/>
      <c r="H41" s="75"/>
      <c r="I41" s="75"/>
      <c r="J41" s="29"/>
      <c r="K41" s="19"/>
      <c r="L41" s="19"/>
      <c r="M41" s="19"/>
      <c r="N41" s="19"/>
      <c r="O41" s="19"/>
      <c r="P41" s="19"/>
      <c r="Q41" s="14"/>
    </row>
    <row r="42" spans="2:21" x14ac:dyDescent="0.25">
      <c r="B42" s="18"/>
      <c r="C42" s="18"/>
      <c r="D42" s="75"/>
      <c r="E42" s="75"/>
      <c r="F42" s="75"/>
      <c r="G42" s="75"/>
      <c r="H42" s="75"/>
      <c r="I42" s="75"/>
      <c r="J42" s="29"/>
      <c r="K42" s="19"/>
      <c r="L42" s="19"/>
      <c r="M42" s="19"/>
      <c r="N42" s="19"/>
      <c r="O42" s="19"/>
      <c r="P42" s="19"/>
      <c r="Q42" s="14"/>
    </row>
    <row r="43" spans="2:21" x14ac:dyDescent="0.25">
      <c r="B43" s="18"/>
      <c r="C43" s="18"/>
      <c r="D43" s="75"/>
      <c r="E43" s="75"/>
      <c r="F43" s="75"/>
      <c r="G43" s="75"/>
      <c r="H43" s="75"/>
      <c r="I43" s="75"/>
      <c r="J43" s="29"/>
      <c r="K43" s="19"/>
      <c r="L43" s="19"/>
      <c r="M43" s="19"/>
      <c r="N43" s="19"/>
      <c r="O43" s="19"/>
      <c r="P43" s="19"/>
      <c r="Q43" s="14"/>
    </row>
    <row r="44" spans="2:21" x14ac:dyDescent="0.25">
      <c r="B44" s="18"/>
      <c r="C44" s="18"/>
      <c r="D44" s="75"/>
      <c r="E44" s="75"/>
      <c r="F44" s="75"/>
      <c r="G44" s="75"/>
      <c r="H44" s="75"/>
      <c r="I44" s="75"/>
      <c r="J44" s="29"/>
      <c r="K44" s="19"/>
      <c r="L44" s="19"/>
      <c r="M44" s="19"/>
      <c r="N44" s="19"/>
      <c r="O44" s="19"/>
      <c r="P44" s="19"/>
      <c r="Q44" s="14"/>
    </row>
    <row r="45" spans="2:21" x14ac:dyDescent="0.25">
      <c r="B45" s="18"/>
      <c r="C45" s="28"/>
      <c r="D45" s="75"/>
      <c r="E45" s="75"/>
      <c r="F45" s="75"/>
      <c r="G45" s="75"/>
      <c r="H45" s="75"/>
      <c r="I45" s="75"/>
      <c r="J45" s="29"/>
      <c r="K45" s="19"/>
      <c r="L45" s="19"/>
      <c r="M45" s="19"/>
      <c r="N45" s="19"/>
      <c r="O45" s="19"/>
      <c r="P45" s="19"/>
      <c r="Q45" s="14"/>
    </row>
    <row r="46" spans="2:21" x14ac:dyDescent="0.25">
      <c r="B46" s="18"/>
      <c r="C46" s="28"/>
      <c r="D46" s="75"/>
      <c r="E46" s="75"/>
      <c r="F46" s="75"/>
      <c r="G46" s="75"/>
      <c r="H46" s="75"/>
      <c r="I46" s="75"/>
      <c r="J46" s="29"/>
      <c r="K46" s="19"/>
      <c r="L46" s="19"/>
      <c r="M46" s="19"/>
      <c r="N46" s="19"/>
      <c r="O46" s="19"/>
      <c r="P46" s="19"/>
      <c r="Q46" s="14"/>
    </row>
    <row r="47" spans="2:21" x14ac:dyDescent="0.25">
      <c r="B47" s="18"/>
      <c r="C47" s="28"/>
      <c r="D47" s="75"/>
      <c r="E47" s="75"/>
      <c r="F47" s="75"/>
      <c r="G47" s="75"/>
      <c r="H47" s="75"/>
      <c r="I47" s="75"/>
      <c r="J47" s="29"/>
      <c r="K47" s="19"/>
      <c r="L47" s="19"/>
      <c r="M47" s="19"/>
      <c r="N47" s="19"/>
      <c r="O47" s="19"/>
      <c r="P47" s="19"/>
      <c r="Q47" s="14"/>
    </row>
    <row r="48" spans="2:21" x14ac:dyDescent="0.25">
      <c r="B48" s="18"/>
      <c r="C48" s="9"/>
      <c r="D48" s="75"/>
      <c r="E48" s="75"/>
      <c r="F48" s="75"/>
      <c r="G48" s="75"/>
      <c r="H48" s="75"/>
      <c r="I48" s="75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2"/>
      <c r="D54" s="52"/>
      <c r="E54" s="17"/>
      <c r="H54" s="70" t="s">
        <v>18</v>
      </c>
      <c r="I54" s="70"/>
      <c r="J54" s="23">
        <f>COUNTIF(J9:J53,"&gt;=70")</f>
        <v>13</v>
      </c>
      <c r="K54" s="23">
        <f t="shared" ref="K54:P54" si="2">COUNTIF(K9:K53,"&gt;=70")</f>
        <v>13</v>
      </c>
      <c r="L54" s="23">
        <f t="shared" si="2"/>
        <v>13</v>
      </c>
      <c r="M54" s="23">
        <f t="shared" si="2"/>
        <v>13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13</v>
      </c>
    </row>
    <row r="55" spans="2:17" x14ac:dyDescent="0.25">
      <c r="C55" s="52"/>
      <c r="D55" s="52"/>
      <c r="E55" s="21"/>
      <c r="H55" s="71" t="s">
        <v>19</v>
      </c>
      <c r="I55" s="71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25">
      <c r="C56" s="52"/>
      <c r="D56" s="52"/>
      <c r="E56" s="52"/>
      <c r="H56" s="71" t="s">
        <v>20</v>
      </c>
      <c r="I56" s="71"/>
      <c r="J56" s="24">
        <f>COUNT(J9:J53)</f>
        <v>13</v>
      </c>
      <c r="K56" s="24">
        <f t="shared" ref="K56:Q56" si="5">COUNT(K9:K53)</f>
        <v>13</v>
      </c>
      <c r="L56" s="24">
        <f t="shared" si="5"/>
        <v>13</v>
      </c>
      <c r="M56" s="24">
        <f t="shared" si="5"/>
        <v>13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13</v>
      </c>
    </row>
    <row r="57" spans="2:17" x14ac:dyDescent="0.25">
      <c r="C57" s="52"/>
      <c r="D57" s="52"/>
      <c r="E57" s="17"/>
      <c r="F57" s="12"/>
      <c r="H57" s="72" t="s">
        <v>15</v>
      </c>
      <c r="I57" s="72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25">
      <c r="C58" s="52"/>
      <c r="D58" s="52"/>
      <c r="E58" s="17"/>
      <c r="F58" s="12"/>
      <c r="H58" s="72" t="s">
        <v>16</v>
      </c>
      <c r="I58" s="72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25">
      <c r="C59" s="52"/>
      <c r="D59" s="5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3"/>
      <c r="K61" s="73"/>
      <c r="L61" s="73"/>
      <c r="M61" s="73"/>
      <c r="N61" s="73"/>
      <c r="O61" s="73"/>
      <c r="P61" s="73"/>
    </row>
    <row r="62" spans="2:17" x14ac:dyDescent="0.25">
      <c r="J62" s="66" t="s">
        <v>17</v>
      </c>
      <c r="K62" s="66"/>
      <c r="L62" s="66"/>
      <c r="M62" s="66"/>
      <c r="N62" s="66"/>
      <c r="O62" s="66"/>
      <c r="P62" s="6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110" zoomScaleNormal="110" workbookViewId="0">
      <selection activeCell="T11" sqref="T11"/>
    </sheetView>
  </sheetViews>
  <sheetFormatPr baseColWidth="10" defaultRowHeight="15" x14ac:dyDescent="0.25"/>
  <cols>
    <col min="1" max="1" width="1.28515625" customWidth="1"/>
    <col min="2" max="2" width="5" customWidth="1"/>
    <col min="3" max="3" width="9.7109375" customWidth="1"/>
    <col min="4" max="4" width="7.7109375" customWidth="1"/>
    <col min="5" max="5" width="9" customWidth="1"/>
    <col min="6" max="6" width="10.140625" customWidth="1"/>
    <col min="7" max="7" width="10.42578125" customWidth="1"/>
    <col min="8" max="8" width="5.42578125" customWidth="1"/>
    <col min="9" max="9" width="7.7109375" customWidth="1"/>
    <col min="10" max="11" width="5.7109375" customWidth="1"/>
    <col min="12" max="12" width="5.28515625" customWidth="1"/>
    <col min="13" max="13" width="6.42578125" customWidth="1"/>
    <col min="14" max="15" width="5.7109375" customWidth="1"/>
    <col min="16" max="16" width="4.28515625" customWidth="1"/>
    <col min="17" max="17" width="8.7109375" customWidth="1"/>
    <col min="18" max="19" width="5.710937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5">
      <c r="C4" t="s">
        <v>0</v>
      </c>
      <c r="D4" s="63" t="s">
        <v>224</v>
      </c>
      <c r="E4" s="63"/>
      <c r="F4" s="63"/>
      <c r="G4" s="63"/>
      <c r="I4" t="s">
        <v>1</v>
      </c>
      <c r="J4" s="63" t="s">
        <v>179</v>
      </c>
      <c r="K4" s="63"/>
      <c r="M4" t="s">
        <v>2</v>
      </c>
      <c r="N4" s="64">
        <v>45637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55</v>
      </c>
      <c r="E6" s="63"/>
      <c r="F6" s="63"/>
      <c r="G6" s="63"/>
      <c r="I6" s="67" t="s">
        <v>21</v>
      </c>
      <c r="J6" s="67"/>
      <c r="K6" s="68" t="s">
        <v>23</v>
      </c>
      <c r="L6" s="68"/>
      <c r="M6" s="68"/>
      <c r="N6" s="68"/>
      <c r="O6" s="68"/>
      <c r="P6" s="6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/>
      <c r="Q8" s="13" t="s">
        <v>22</v>
      </c>
    </row>
    <row r="9" spans="2:18" x14ac:dyDescent="0.25">
      <c r="B9" s="18">
        <v>1</v>
      </c>
      <c r="C9" s="18" t="s">
        <v>182</v>
      </c>
      <c r="D9" s="75" t="s">
        <v>180</v>
      </c>
      <c r="E9" s="75"/>
      <c r="F9" s="75"/>
      <c r="G9" s="75"/>
      <c r="H9" s="75"/>
      <c r="I9" s="75"/>
      <c r="J9" s="29">
        <v>94</v>
      </c>
      <c r="K9" s="19">
        <v>96</v>
      </c>
      <c r="L9" s="19">
        <v>97</v>
      </c>
      <c r="M9" s="50">
        <v>93</v>
      </c>
      <c r="N9" s="19"/>
      <c r="O9" s="19"/>
      <c r="P9" s="19"/>
      <c r="Q9" s="14">
        <f>SUM(J9:O9)/6</f>
        <v>63.333333333333336</v>
      </c>
    </row>
    <row r="10" spans="2:18" x14ac:dyDescent="0.25">
      <c r="B10" s="18">
        <f>B9+1</f>
        <v>2</v>
      </c>
      <c r="C10" s="18" t="s">
        <v>183</v>
      </c>
      <c r="D10" s="75" t="s">
        <v>181</v>
      </c>
      <c r="E10" s="75"/>
      <c r="F10" s="75"/>
      <c r="G10" s="75"/>
      <c r="H10" s="75"/>
      <c r="I10" s="75"/>
      <c r="J10" s="29">
        <v>92</v>
      </c>
      <c r="K10" s="19">
        <v>97</v>
      </c>
      <c r="L10" s="19">
        <v>96</v>
      </c>
      <c r="M10" s="50">
        <v>94</v>
      </c>
      <c r="N10" s="19"/>
      <c r="O10" s="19"/>
      <c r="P10" s="19"/>
      <c r="Q10" s="14">
        <f t="shared" ref="Q10:Q31" si="0">SUM(J10:O10)/6</f>
        <v>63.166666666666664</v>
      </c>
    </row>
    <row r="11" spans="2:18" x14ac:dyDescent="0.25">
      <c r="B11" s="18">
        <f t="shared" ref="B11:B19" si="1">B10+1</f>
        <v>3</v>
      </c>
      <c r="C11" s="18" t="s">
        <v>184</v>
      </c>
      <c r="D11" s="75" t="s">
        <v>185</v>
      </c>
      <c r="E11" s="75"/>
      <c r="F11" s="75"/>
      <c r="G11" s="75"/>
      <c r="H11" s="75"/>
      <c r="I11" s="75"/>
      <c r="J11" s="29">
        <v>95</v>
      </c>
      <c r="K11" s="19">
        <v>94</v>
      </c>
      <c r="L11" s="19">
        <v>95</v>
      </c>
      <c r="M11" s="50">
        <v>95</v>
      </c>
      <c r="N11" s="19"/>
      <c r="O11" s="19"/>
      <c r="P11" s="19"/>
      <c r="Q11" s="14">
        <f t="shared" si="0"/>
        <v>63.166666666666664</v>
      </c>
    </row>
    <row r="12" spans="2:18" x14ac:dyDescent="0.25">
      <c r="B12" s="18">
        <f t="shared" si="1"/>
        <v>4</v>
      </c>
      <c r="C12" s="18" t="s">
        <v>186</v>
      </c>
      <c r="D12" s="75" t="s">
        <v>187</v>
      </c>
      <c r="E12" s="75"/>
      <c r="F12" s="75"/>
      <c r="G12" s="75"/>
      <c r="H12" s="75"/>
      <c r="I12" s="75"/>
      <c r="J12" s="29">
        <v>92</v>
      </c>
      <c r="K12" s="19">
        <v>95</v>
      </c>
      <c r="L12" s="19">
        <v>92</v>
      </c>
      <c r="M12" s="50">
        <v>93</v>
      </c>
      <c r="N12" s="19"/>
      <c r="O12" s="19"/>
      <c r="P12" s="19"/>
      <c r="Q12" s="14">
        <f t="shared" si="0"/>
        <v>62</v>
      </c>
    </row>
    <row r="13" spans="2:18" x14ac:dyDescent="0.25">
      <c r="B13" s="18">
        <f t="shared" si="1"/>
        <v>5</v>
      </c>
      <c r="C13" s="18" t="s">
        <v>188</v>
      </c>
      <c r="D13" s="75" t="s">
        <v>189</v>
      </c>
      <c r="E13" s="75"/>
      <c r="F13" s="75"/>
      <c r="G13" s="75"/>
      <c r="H13" s="75"/>
      <c r="I13" s="75"/>
      <c r="J13" s="29">
        <v>93</v>
      </c>
      <c r="K13" s="19">
        <v>92</v>
      </c>
      <c r="L13" s="19">
        <v>93</v>
      </c>
      <c r="M13" s="50">
        <v>92</v>
      </c>
      <c r="N13" s="19"/>
      <c r="O13" s="19"/>
      <c r="P13" s="19"/>
      <c r="Q13" s="14">
        <f t="shared" si="0"/>
        <v>61.666666666666664</v>
      </c>
    </row>
    <row r="14" spans="2:18" x14ac:dyDescent="0.25">
      <c r="B14" s="18">
        <f t="shared" si="1"/>
        <v>6</v>
      </c>
      <c r="C14" s="18" t="s">
        <v>190</v>
      </c>
      <c r="D14" s="75" t="s">
        <v>191</v>
      </c>
      <c r="E14" s="75"/>
      <c r="F14" s="75"/>
      <c r="G14" s="75"/>
      <c r="H14" s="75"/>
      <c r="I14" s="75"/>
      <c r="J14" s="29">
        <v>95</v>
      </c>
      <c r="K14" s="19">
        <v>95</v>
      </c>
      <c r="L14" s="19">
        <v>94</v>
      </c>
      <c r="M14" s="50">
        <v>95</v>
      </c>
      <c r="N14" s="19"/>
      <c r="O14" s="19"/>
      <c r="P14" s="19"/>
      <c r="Q14" s="14">
        <f t="shared" si="0"/>
        <v>63.166666666666664</v>
      </c>
    </row>
    <row r="15" spans="2:18" x14ac:dyDescent="0.25">
      <c r="B15" s="18">
        <f t="shared" si="1"/>
        <v>7</v>
      </c>
      <c r="C15" s="18" t="s">
        <v>192</v>
      </c>
      <c r="D15" s="75" t="s">
        <v>193</v>
      </c>
      <c r="E15" s="75"/>
      <c r="F15" s="75"/>
      <c r="G15" s="75"/>
      <c r="H15" s="75"/>
      <c r="I15" s="75"/>
      <c r="J15" s="29">
        <v>96</v>
      </c>
      <c r="K15" s="19">
        <v>90</v>
      </c>
      <c r="L15" s="19">
        <v>93</v>
      </c>
      <c r="M15" s="50">
        <v>90</v>
      </c>
      <c r="N15" s="19"/>
      <c r="O15" s="19"/>
      <c r="P15" s="19"/>
      <c r="Q15" s="14">
        <f t="shared" si="0"/>
        <v>61.5</v>
      </c>
    </row>
    <row r="16" spans="2:18" x14ac:dyDescent="0.25">
      <c r="B16" s="18">
        <f t="shared" si="1"/>
        <v>8</v>
      </c>
      <c r="C16" s="18" t="s">
        <v>194</v>
      </c>
      <c r="D16" s="75" t="s">
        <v>195</v>
      </c>
      <c r="E16" s="75"/>
      <c r="F16" s="75"/>
      <c r="G16" s="75"/>
      <c r="H16" s="75"/>
      <c r="I16" s="75"/>
      <c r="J16" s="29">
        <v>93</v>
      </c>
      <c r="K16" s="19">
        <v>94</v>
      </c>
      <c r="L16" s="19">
        <v>94</v>
      </c>
      <c r="M16" s="50">
        <v>94</v>
      </c>
      <c r="N16" s="19"/>
      <c r="O16" s="19"/>
      <c r="P16" s="19"/>
      <c r="Q16" s="14">
        <f t="shared" si="0"/>
        <v>62.5</v>
      </c>
    </row>
    <row r="17" spans="2:22" x14ac:dyDescent="0.25">
      <c r="B17" s="18">
        <f t="shared" si="1"/>
        <v>9</v>
      </c>
      <c r="C17" s="18" t="s">
        <v>196</v>
      </c>
      <c r="D17" s="75" t="s">
        <v>197</v>
      </c>
      <c r="E17" s="75"/>
      <c r="F17" s="75"/>
      <c r="G17" s="75"/>
      <c r="H17" s="75"/>
      <c r="I17" s="75"/>
      <c r="J17" s="29">
        <v>94</v>
      </c>
      <c r="K17" s="19">
        <v>95</v>
      </c>
      <c r="L17" s="19">
        <v>91</v>
      </c>
      <c r="M17" s="50">
        <v>95</v>
      </c>
      <c r="N17" s="19"/>
      <c r="O17" s="19"/>
      <c r="P17" s="19"/>
      <c r="Q17" s="14">
        <f t="shared" si="0"/>
        <v>62.5</v>
      </c>
    </row>
    <row r="18" spans="2:22" x14ac:dyDescent="0.25">
      <c r="B18" s="18">
        <f t="shared" si="1"/>
        <v>10</v>
      </c>
      <c r="C18" s="18" t="s">
        <v>198</v>
      </c>
      <c r="D18" s="75" t="s">
        <v>199</v>
      </c>
      <c r="E18" s="75"/>
      <c r="F18" s="75"/>
      <c r="G18" s="75"/>
      <c r="H18" s="75"/>
      <c r="I18" s="75"/>
      <c r="J18" s="29">
        <v>95</v>
      </c>
      <c r="K18" s="19">
        <v>96</v>
      </c>
      <c r="L18" s="19">
        <v>90</v>
      </c>
      <c r="M18" s="50">
        <v>96</v>
      </c>
      <c r="N18" s="19"/>
      <c r="O18" s="19"/>
      <c r="P18" s="19"/>
      <c r="Q18" s="14">
        <f t="shared" si="0"/>
        <v>62.833333333333336</v>
      </c>
    </row>
    <row r="19" spans="2:22" x14ac:dyDescent="0.25">
      <c r="B19" s="18">
        <f t="shared" si="1"/>
        <v>11</v>
      </c>
      <c r="C19" s="18" t="s">
        <v>200</v>
      </c>
      <c r="D19" s="75" t="s">
        <v>201</v>
      </c>
      <c r="E19" s="75"/>
      <c r="F19" s="75"/>
      <c r="G19" s="75"/>
      <c r="H19" s="75"/>
      <c r="I19" s="75"/>
      <c r="J19" s="29">
        <v>93</v>
      </c>
      <c r="K19" s="19">
        <v>95</v>
      </c>
      <c r="L19" s="19">
        <v>94</v>
      </c>
      <c r="M19" s="50">
        <v>95</v>
      </c>
      <c r="N19" s="19"/>
      <c r="O19" s="19"/>
      <c r="P19" s="19"/>
      <c r="Q19" s="14">
        <f t="shared" si="0"/>
        <v>62.833333333333336</v>
      </c>
    </row>
    <row r="20" spans="2:22" x14ac:dyDescent="0.25">
      <c r="B20" s="18">
        <v>12</v>
      </c>
      <c r="C20" s="18" t="s">
        <v>202</v>
      </c>
      <c r="D20" s="75" t="s">
        <v>203</v>
      </c>
      <c r="E20" s="75"/>
      <c r="F20" s="75"/>
      <c r="G20" s="75"/>
      <c r="H20" s="75"/>
      <c r="I20" s="75"/>
      <c r="J20" s="29">
        <v>92</v>
      </c>
      <c r="K20" s="19">
        <v>93</v>
      </c>
      <c r="L20" s="19">
        <v>94</v>
      </c>
      <c r="M20" s="50">
        <v>94</v>
      </c>
      <c r="N20" s="19"/>
      <c r="O20" s="19"/>
      <c r="P20" s="19"/>
      <c r="Q20" s="14">
        <f t="shared" si="0"/>
        <v>62.166666666666664</v>
      </c>
    </row>
    <row r="21" spans="2:22" x14ac:dyDescent="0.25">
      <c r="B21" s="18">
        <v>13</v>
      </c>
      <c r="C21" s="18" t="s">
        <v>204</v>
      </c>
      <c r="D21" s="75" t="s">
        <v>205</v>
      </c>
      <c r="E21" s="75"/>
      <c r="F21" s="75"/>
      <c r="G21" s="75"/>
      <c r="H21" s="75"/>
      <c r="I21" s="75"/>
      <c r="J21" s="29">
        <v>94</v>
      </c>
      <c r="K21" s="19">
        <v>96</v>
      </c>
      <c r="L21" s="19">
        <v>91</v>
      </c>
      <c r="M21" s="50">
        <v>93</v>
      </c>
      <c r="N21" s="19"/>
      <c r="O21" s="19"/>
      <c r="P21" s="19"/>
      <c r="Q21" s="14">
        <f t="shared" si="0"/>
        <v>62.333333333333336</v>
      </c>
    </row>
    <row r="22" spans="2:22" x14ac:dyDescent="0.25">
      <c r="B22" s="18">
        <v>14</v>
      </c>
      <c r="C22" s="18" t="s">
        <v>206</v>
      </c>
      <c r="D22" s="75" t="s">
        <v>207</v>
      </c>
      <c r="E22" s="75"/>
      <c r="F22" s="75"/>
      <c r="G22" s="75"/>
      <c r="H22" s="75"/>
      <c r="I22" s="75"/>
      <c r="J22" s="29">
        <v>92</v>
      </c>
      <c r="K22" s="19">
        <v>94</v>
      </c>
      <c r="L22" s="19">
        <v>94</v>
      </c>
      <c r="M22" s="50">
        <v>97</v>
      </c>
      <c r="N22" s="19"/>
      <c r="O22" s="19"/>
      <c r="P22" s="19"/>
      <c r="Q22" s="14">
        <f t="shared" si="0"/>
        <v>62.833333333333336</v>
      </c>
    </row>
    <row r="23" spans="2:22" x14ac:dyDescent="0.25">
      <c r="B23" s="18">
        <v>15</v>
      </c>
      <c r="C23" s="18" t="s">
        <v>25</v>
      </c>
      <c r="D23" s="75" t="s">
        <v>24</v>
      </c>
      <c r="E23" s="75"/>
      <c r="F23" s="75"/>
      <c r="G23" s="75"/>
      <c r="H23" s="75"/>
      <c r="I23" s="75"/>
      <c r="J23" s="29">
        <v>94</v>
      </c>
      <c r="K23" s="19">
        <v>95</v>
      </c>
      <c r="L23" s="19">
        <v>93</v>
      </c>
      <c r="M23" s="50">
        <v>95</v>
      </c>
      <c r="N23" s="19"/>
      <c r="O23" s="19"/>
      <c r="P23" s="19"/>
      <c r="Q23" s="14">
        <f t="shared" si="0"/>
        <v>62.833333333333336</v>
      </c>
      <c r="T23" s="47" t="s">
        <v>257</v>
      </c>
    </row>
    <row r="24" spans="2:22" x14ac:dyDescent="0.25">
      <c r="B24" s="18">
        <v>16</v>
      </c>
      <c r="C24" s="18" t="s">
        <v>208</v>
      </c>
      <c r="D24" s="75" t="s">
        <v>209</v>
      </c>
      <c r="E24" s="75"/>
      <c r="F24" s="75"/>
      <c r="G24" s="75"/>
      <c r="H24" s="75"/>
      <c r="I24" s="75"/>
      <c r="J24" s="29">
        <v>95</v>
      </c>
      <c r="K24" s="19">
        <v>94</v>
      </c>
      <c r="L24" s="19">
        <v>97</v>
      </c>
      <c r="M24" s="50">
        <v>96</v>
      </c>
      <c r="N24" s="19"/>
      <c r="O24" s="19"/>
      <c r="P24" s="19"/>
      <c r="Q24" s="14">
        <f t="shared" si="0"/>
        <v>63.666666666666664</v>
      </c>
      <c r="T24" s="35" t="s">
        <v>46</v>
      </c>
      <c r="U24" s="35">
        <f>ROUND(SUM(J9:J31),0)/23</f>
        <v>93.739130434782609</v>
      </c>
      <c r="V24" s="35">
        <v>94</v>
      </c>
    </row>
    <row r="25" spans="2:22" x14ac:dyDescent="0.25">
      <c r="B25" s="18">
        <v>17</v>
      </c>
      <c r="C25" s="18" t="s">
        <v>210</v>
      </c>
      <c r="D25" s="75" t="s">
        <v>211</v>
      </c>
      <c r="E25" s="75"/>
      <c r="F25" s="75"/>
      <c r="G25" s="75"/>
      <c r="H25" s="75"/>
      <c r="I25" s="75"/>
      <c r="J25" s="29">
        <v>93</v>
      </c>
      <c r="K25" s="19">
        <v>95</v>
      </c>
      <c r="L25" s="19">
        <v>95</v>
      </c>
      <c r="M25" s="50">
        <v>94</v>
      </c>
      <c r="N25" s="19"/>
      <c r="O25" s="19"/>
      <c r="P25" s="19"/>
      <c r="Q25" s="14">
        <f t="shared" si="0"/>
        <v>62.833333333333336</v>
      </c>
      <c r="T25" s="35" t="s">
        <v>48</v>
      </c>
      <c r="U25" s="35">
        <f>13/23</f>
        <v>0.56521739130434778</v>
      </c>
      <c r="V25" s="37">
        <v>0.56999999999999995</v>
      </c>
    </row>
    <row r="26" spans="2:22" x14ac:dyDescent="0.25">
      <c r="B26" s="18">
        <v>18</v>
      </c>
      <c r="C26" s="18" t="s">
        <v>212</v>
      </c>
      <c r="D26" s="75" t="s">
        <v>213</v>
      </c>
      <c r="E26" s="75"/>
      <c r="F26" s="75"/>
      <c r="G26" s="75"/>
      <c r="H26" s="75"/>
      <c r="I26" s="75"/>
      <c r="J26" s="29">
        <v>94</v>
      </c>
      <c r="K26" s="19">
        <v>95</v>
      </c>
      <c r="L26" s="19">
        <v>96</v>
      </c>
      <c r="M26" s="50">
        <v>95</v>
      </c>
      <c r="N26" s="19"/>
      <c r="O26" s="19"/>
      <c r="P26" s="19"/>
      <c r="Q26" s="14">
        <f t="shared" si="0"/>
        <v>63.333333333333336</v>
      </c>
    </row>
    <row r="27" spans="2:22" x14ac:dyDescent="0.25">
      <c r="B27" s="18">
        <v>19</v>
      </c>
      <c r="C27" s="18" t="s">
        <v>214</v>
      </c>
      <c r="D27" s="75" t="s">
        <v>215</v>
      </c>
      <c r="E27" s="75"/>
      <c r="F27" s="75"/>
      <c r="G27" s="75"/>
      <c r="H27" s="75"/>
      <c r="I27" s="75"/>
      <c r="J27" s="19">
        <v>93</v>
      </c>
      <c r="K27" s="19">
        <v>95</v>
      </c>
      <c r="L27" s="19">
        <v>97</v>
      </c>
      <c r="M27" s="50">
        <v>96</v>
      </c>
      <c r="N27" s="19"/>
      <c r="O27" s="19"/>
      <c r="P27" s="19"/>
      <c r="Q27" s="14">
        <f t="shared" si="0"/>
        <v>63.5</v>
      </c>
      <c r="T27" s="47" t="s">
        <v>258</v>
      </c>
    </row>
    <row r="28" spans="2:22" x14ac:dyDescent="0.25">
      <c r="B28" s="18">
        <v>20</v>
      </c>
      <c r="C28" s="18" t="s">
        <v>216</v>
      </c>
      <c r="D28" s="75" t="s">
        <v>217</v>
      </c>
      <c r="E28" s="75"/>
      <c r="F28" s="75"/>
      <c r="G28" s="75"/>
      <c r="H28" s="75"/>
      <c r="I28" s="75"/>
      <c r="J28" s="19">
        <v>95</v>
      </c>
      <c r="K28" s="19">
        <v>96</v>
      </c>
      <c r="L28" s="19">
        <v>90</v>
      </c>
      <c r="M28" s="50">
        <v>95</v>
      </c>
      <c r="N28" s="19"/>
      <c r="O28" s="19"/>
      <c r="P28" s="19"/>
      <c r="Q28" s="14">
        <f t="shared" si="0"/>
        <v>62.666666666666664</v>
      </c>
      <c r="T28" s="47" t="s">
        <v>260</v>
      </c>
      <c r="U28">
        <f>ROUND(SUM(K9:K31),0)/23</f>
        <v>94.652173913043484</v>
      </c>
      <c r="V28" s="47">
        <v>95</v>
      </c>
    </row>
    <row r="29" spans="2:22" x14ac:dyDescent="0.25">
      <c r="B29" s="18">
        <v>21</v>
      </c>
      <c r="C29" s="18" t="s">
        <v>218</v>
      </c>
      <c r="D29" s="75" t="s">
        <v>219</v>
      </c>
      <c r="E29" s="75"/>
      <c r="F29" s="75"/>
      <c r="G29" s="75"/>
      <c r="H29" s="75"/>
      <c r="I29" s="75"/>
      <c r="J29" s="19">
        <v>94</v>
      </c>
      <c r="K29" s="19">
        <v>97</v>
      </c>
      <c r="L29" s="19">
        <v>95</v>
      </c>
      <c r="M29" s="50">
        <v>93</v>
      </c>
      <c r="N29" s="19"/>
      <c r="O29" s="19"/>
      <c r="P29" s="19"/>
      <c r="Q29" s="14">
        <f t="shared" si="0"/>
        <v>63.166666666666664</v>
      </c>
      <c r="T29" s="47" t="s">
        <v>50</v>
      </c>
      <c r="U29">
        <f>15/23</f>
        <v>0.65217391304347827</v>
      </c>
      <c r="V29" s="36">
        <v>0.65</v>
      </c>
    </row>
    <row r="30" spans="2:22" x14ac:dyDescent="0.25">
      <c r="B30" s="18">
        <v>22</v>
      </c>
      <c r="C30" s="18" t="s">
        <v>220</v>
      </c>
      <c r="D30" s="75" t="s">
        <v>221</v>
      </c>
      <c r="E30" s="75"/>
      <c r="F30" s="75"/>
      <c r="G30" s="75"/>
      <c r="H30" s="75"/>
      <c r="I30" s="75"/>
      <c r="J30" s="41">
        <v>95</v>
      </c>
      <c r="K30" s="19">
        <v>95</v>
      </c>
      <c r="L30" s="19">
        <v>96</v>
      </c>
      <c r="M30" s="50">
        <v>96</v>
      </c>
      <c r="N30" s="19"/>
      <c r="O30" s="19"/>
      <c r="P30" s="19"/>
      <c r="Q30" s="14">
        <f t="shared" si="0"/>
        <v>63.666666666666664</v>
      </c>
    </row>
    <row r="31" spans="2:22" x14ac:dyDescent="0.25">
      <c r="B31" s="18">
        <v>23</v>
      </c>
      <c r="C31" s="18" t="s">
        <v>222</v>
      </c>
      <c r="D31" s="75" t="s">
        <v>223</v>
      </c>
      <c r="E31" s="75"/>
      <c r="F31" s="75"/>
      <c r="G31" s="75"/>
      <c r="H31" s="75"/>
      <c r="I31" s="75"/>
      <c r="J31" s="41">
        <v>93</v>
      </c>
      <c r="K31" s="19">
        <v>93</v>
      </c>
      <c r="L31" s="19">
        <v>94</v>
      </c>
      <c r="M31" s="19">
        <v>95</v>
      </c>
      <c r="N31" s="19"/>
      <c r="O31" s="19"/>
      <c r="P31" s="19"/>
      <c r="Q31" s="14">
        <f t="shared" si="0"/>
        <v>62.5</v>
      </c>
      <c r="T31" s="48" t="s">
        <v>261</v>
      </c>
    </row>
    <row r="32" spans="2:22" x14ac:dyDescent="0.25">
      <c r="B32" s="18"/>
      <c r="C32" s="18"/>
      <c r="D32" s="75"/>
      <c r="E32" s="75"/>
      <c r="F32" s="75"/>
      <c r="G32" s="75"/>
      <c r="H32" s="75"/>
      <c r="I32" s="75"/>
      <c r="J32" s="19"/>
      <c r="K32" s="19"/>
      <c r="L32" s="19"/>
      <c r="M32" s="19"/>
      <c r="N32" s="19"/>
      <c r="O32" s="19"/>
      <c r="P32" s="19"/>
      <c r="Q32" s="14"/>
      <c r="T32" s="48" t="s">
        <v>260</v>
      </c>
      <c r="U32" s="48">
        <f>ROUND(SUM(L9:L31),0)/23</f>
        <v>93.956521739130437</v>
      </c>
      <c r="V32" s="48">
        <v>94</v>
      </c>
    </row>
    <row r="33" spans="2:22" x14ac:dyDescent="0.25">
      <c r="B33" s="18"/>
      <c r="C33" s="18"/>
      <c r="D33" s="75"/>
      <c r="E33" s="75"/>
      <c r="F33" s="75"/>
      <c r="G33" s="75"/>
      <c r="H33" s="75"/>
      <c r="I33" s="75"/>
      <c r="J33" s="19"/>
      <c r="K33" s="19"/>
      <c r="L33" s="19"/>
      <c r="M33" s="19"/>
      <c r="N33" s="19"/>
      <c r="O33" s="19"/>
      <c r="P33" s="19"/>
      <c r="Q33" s="14"/>
      <c r="T33" s="35" t="s">
        <v>50</v>
      </c>
      <c r="U33" s="35">
        <f>15/23</f>
        <v>0.65217391304347827</v>
      </c>
      <c r="V33" s="36">
        <v>0.65</v>
      </c>
    </row>
    <row r="34" spans="2:22" x14ac:dyDescent="0.25">
      <c r="B34" s="18"/>
      <c r="C34" s="18"/>
      <c r="D34" s="75"/>
      <c r="E34" s="75"/>
      <c r="F34" s="75"/>
      <c r="G34" s="75"/>
      <c r="H34" s="75"/>
      <c r="I34" s="75"/>
      <c r="J34" s="19"/>
      <c r="K34" s="19"/>
      <c r="L34" s="19"/>
      <c r="M34" s="19"/>
      <c r="N34" s="19"/>
      <c r="O34" s="19"/>
      <c r="P34" s="19"/>
      <c r="Q34" s="14"/>
    </row>
    <row r="35" spans="2:22" x14ac:dyDescent="0.25">
      <c r="B35" s="18"/>
      <c r="C35" s="18"/>
      <c r="D35" s="75"/>
      <c r="E35" s="75"/>
      <c r="F35" s="75"/>
      <c r="G35" s="75"/>
      <c r="H35" s="75"/>
      <c r="I35" s="75"/>
      <c r="J35" s="19"/>
      <c r="K35" s="19"/>
      <c r="L35" s="19"/>
      <c r="M35" s="19"/>
      <c r="N35" s="19"/>
      <c r="O35" s="19"/>
      <c r="P35" s="19"/>
      <c r="Q35" s="14"/>
      <c r="T35" s="51" t="s">
        <v>262</v>
      </c>
    </row>
    <row r="36" spans="2:22" x14ac:dyDescent="0.25">
      <c r="B36" s="18"/>
      <c r="C36" s="18"/>
      <c r="D36" s="75"/>
      <c r="E36" s="75"/>
      <c r="F36" s="75"/>
      <c r="G36" s="75"/>
      <c r="H36" s="75"/>
      <c r="I36" s="75"/>
      <c r="J36" s="19"/>
      <c r="K36" s="19"/>
      <c r="L36" s="19"/>
      <c r="M36" s="19"/>
      <c r="N36" s="19"/>
      <c r="O36" s="19"/>
      <c r="P36" s="19"/>
      <c r="Q36" s="14"/>
      <c r="T36" s="51" t="s">
        <v>260</v>
      </c>
      <c r="U36" s="51">
        <f>ROUND(SUM(M9:M31),0)/23</f>
        <v>94.391304347826093</v>
      </c>
      <c r="V36" s="51">
        <v>94</v>
      </c>
    </row>
    <row r="37" spans="2:22" x14ac:dyDescent="0.25">
      <c r="B37" s="18"/>
      <c r="C37" s="18"/>
      <c r="D37" s="75"/>
      <c r="E37" s="75"/>
      <c r="F37" s="75"/>
      <c r="G37" s="75"/>
      <c r="H37" s="75"/>
      <c r="I37" s="75"/>
      <c r="J37" s="19"/>
      <c r="K37" s="19"/>
      <c r="L37" s="19"/>
      <c r="M37" s="19"/>
      <c r="N37" s="19"/>
      <c r="O37" s="19"/>
      <c r="P37" s="19"/>
      <c r="Q37" s="14"/>
      <c r="T37" s="51" t="s">
        <v>50</v>
      </c>
      <c r="U37" s="51">
        <f>17/23</f>
        <v>0.73913043478260865</v>
      </c>
      <c r="V37" s="36">
        <v>0.74</v>
      </c>
    </row>
    <row r="38" spans="2:22" x14ac:dyDescent="0.25">
      <c r="B38" s="18"/>
      <c r="C38" s="18"/>
      <c r="D38" s="53"/>
      <c r="E38" s="53"/>
      <c r="F38" s="53"/>
      <c r="G38" s="53"/>
      <c r="H38" s="53"/>
      <c r="I38" s="53"/>
      <c r="J38" s="19"/>
      <c r="K38" s="19"/>
      <c r="L38" s="19"/>
      <c r="M38" s="19"/>
      <c r="N38" s="19"/>
      <c r="O38" s="19"/>
      <c r="P38" s="19"/>
      <c r="Q38" s="14"/>
    </row>
    <row r="39" spans="2:22" x14ac:dyDescent="0.25">
      <c r="B39" s="18"/>
      <c r="C39" s="18"/>
      <c r="D39" s="53"/>
      <c r="E39" s="53"/>
      <c r="F39" s="53"/>
      <c r="G39" s="53"/>
      <c r="H39" s="53"/>
      <c r="I39" s="53"/>
      <c r="J39" s="19"/>
      <c r="K39" s="19"/>
      <c r="L39" s="19"/>
      <c r="M39" s="19"/>
      <c r="N39" s="19"/>
      <c r="O39" s="19"/>
      <c r="P39" s="19"/>
      <c r="Q39" s="14"/>
    </row>
    <row r="40" spans="2:22" x14ac:dyDescent="0.25">
      <c r="B40" s="18"/>
      <c r="C40" s="18"/>
      <c r="D40" s="53"/>
      <c r="E40" s="53"/>
      <c r="F40" s="53"/>
      <c r="G40" s="53"/>
      <c r="H40" s="53"/>
      <c r="I40" s="53"/>
      <c r="J40" s="19"/>
      <c r="K40" s="19"/>
      <c r="L40" s="19"/>
      <c r="M40" s="19"/>
      <c r="N40" s="19"/>
      <c r="O40" s="19"/>
      <c r="P40" s="19"/>
      <c r="Q40" s="14"/>
    </row>
    <row r="41" spans="2:22" x14ac:dyDescent="0.25">
      <c r="B41" s="18"/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2"/>
      <c r="D54" s="52"/>
      <c r="E54" s="17"/>
      <c r="H54" s="70" t="s">
        <v>18</v>
      </c>
      <c r="I54" s="70"/>
      <c r="J54" s="23">
        <f>COUNTIF(J9:J53,"&gt;=70")</f>
        <v>23</v>
      </c>
      <c r="K54" s="23">
        <f t="shared" ref="K54:P54" si="2">COUNTIF(K9:K53,"&gt;=70")</f>
        <v>23</v>
      </c>
      <c r="L54" s="23">
        <f t="shared" si="2"/>
        <v>23</v>
      </c>
      <c r="M54" s="23">
        <f t="shared" si="2"/>
        <v>23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52"/>
      <c r="D55" s="52"/>
      <c r="E55" s="21"/>
      <c r="H55" s="71" t="s">
        <v>19</v>
      </c>
      <c r="I55" s="71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23</v>
      </c>
    </row>
    <row r="56" spans="2:17" x14ac:dyDescent="0.25">
      <c r="C56" s="52"/>
      <c r="D56" s="52"/>
      <c r="E56" s="52"/>
      <c r="H56" s="71" t="s">
        <v>20</v>
      </c>
      <c r="I56" s="71"/>
      <c r="J56" s="24">
        <f>COUNT(J9:J53)</f>
        <v>23</v>
      </c>
      <c r="K56" s="24">
        <f t="shared" ref="K56:Q56" si="5">COUNT(K9:K53)</f>
        <v>23</v>
      </c>
      <c r="L56" s="24">
        <f t="shared" si="5"/>
        <v>23</v>
      </c>
      <c r="M56" s="24">
        <f t="shared" si="5"/>
        <v>23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23</v>
      </c>
    </row>
    <row r="57" spans="2:17" x14ac:dyDescent="0.25">
      <c r="C57" s="52"/>
      <c r="D57" s="52"/>
      <c r="E57" s="17"/>
      <c r="F57" s="12"/>
      <c r="H57" s="72" t="s">
        <v>15</v>
      </c>
      <c r="I57" s="72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0</v>
      </c>
    </row>
    <row r="58" spans="2:17" x14ac:dyDescent="0.25">
      <c r="C58" s="52"/>
      <c r="D58" s="52"/>
      <c r="E58" s="17"/>
      <c r="F58" s="12"/>
      <c r="H58" s="72" t="s">
        <v>16</v>
      </c>
      <c r="I58" s="72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1</v>
      </c>
    </row>
    <row r="59" spans="2:17" x14ac:dyDescent="0.25">
      <c r="C59" s="52"/>
      <c r="D59" s="5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3"/>
      <c r="K61" s="73"/>
      <c r="L61" s="73"/>
      <c r="M61" s="73"/>
      <c r="N61" s="73"/>
      <c r="O61" s="73"/>
      <c r="P61" s="73"/>
    </row>
    <row r="62" spans="2:17" x14ac:dyDescent="0.25">
      <c r="J62" s="66" t="s">
        <v>17</v>
      </c>
      <c r="K62" s="66"/>
      <c r="L62" s="66"/>
      <c r="M62" s="66"/>
      <c r="N62" s="66"/>
      <c r="O62" s="66"/>
      <c r="P62" s="6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2"/>
  <sheetViews>
    <sheetView zoomScale="90" zoomScaleNormal="90" workbookViewId="0">
      <selection activeCell="V14" sqref="V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8.85546875" customWidth="1"/>
    <col min="8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60" t="s">
        <v>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2"/>
      <c r="R2" s="2"/>
    </row>
    <row r="3" spans="2:18" x14ac:dyDescent="0.25">
      <c r="C3" s="69" t="s">
        <v>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0"/>
      <c r="R3" s="20"/>
    </row>
    <row r="4" spans="2:18" x14ac:dyDescent="0.25">
      <c r="C4" t="s">
        <v>0</v>
      </c>
      <c r="D4" s="63" t="s">
        <v>225</v>
      </c>
      <c r="E4" s="63"/>
      <c r="F4" s="63"/>
      <c r="G4" s="63"/>
      <c r="I4" t="s">
        <v>1</v>
      </c>
      <c r="J4" s="63" t="s">
        <v>226</v>
      </c>
      <c r="K4" s="63"/>
      <c r="M4" t="s">
        <v>2</v>
      </c>
      <c r="N4" s="64">
        <v>45637</v>
      </c>
      <c r="O4" s="64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63" t="s">
        <v>55</v>
      </c>
      <c r="E6" s="63"/>
      <c r="F6" s="63"/>
      <c r="G6" s="63"/>
      <c r="I6" s="67" t="s">
        <v>21</v>
      </c>
      <c r="J6" s="67"/>
      <c r="K6" s="68" t="s">
        <v>23</v>
      </c>
      <c r="L6" s="68"/>
      <c r="M6" s="68"/>
      <c r="N6" s="68"/>
      <c r="O6" s="68"/>
      <c r="P6" s="6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65" t="s">
        <v>5</v>
      </c>
      <c r="E8" s="65"/>
      <c r="F8" s="65"/>
      <c r="G8" s="65"/>
      <c r="H8" s="65"/>
      <c r="I8" s="65"/>
      <c r="J8" s="19" t="s">
        <v>7</v>
      </c>
      <c r="K8" s="19" t="s">
        <v>10</v>
      </c>
      <c r="L8" s="19" t="s">
        <v>11</v>
      </c>
      <c r="M8" s="19" t="s">
        <v>12</v>
      </c>
      <c r="N8" s="19"/>
      <c r="O8" s="39"/>
      <c r="P8" s="19"/>
      <c r="Q8" s="13" t="s">
        <v>22</v>
      </c>
    </row>
    <row r="9" spans="2:18" x14ac:dyDescent="0.25">
      <c r="B9" s="18">
        <v>1</v>
      </c>
      <c r="C9" s="18" t="s">
        <v>227</v>
      </c>
      <c r="D9" s="75" t="s">
        <v>228</v>
      </c>
      <c r="E9" s="75"/>
      <c r="F9" s="75"/>
      <c r="G9" s="75"/>
      <c r="H9" s="75"/>
      <c r="I9" s="75"/>
      <c r="J9" s="19">
        <v>93</v>
      </c>
      <c r="K9" s="19">
        <v>96</v>
      </c>
      <c r="L9" s="19">
        <v>95</v>
      </c>
      <c r="M9" s="50">
        <v>94</v>
      </c>
      <c r="N9" s="19"/>
      <c r="O9" s="19"/>
      <c r="P9" s="19"/>
      <c r="Q9" s="14">
        <f>SUM(J9:M9)/4</f>
        <v>94.5</v>
      </c>
    </row>
    <row r="10" spans="2:18" x14ac:dyDescent="0.25">
      <c r="B10" s="18">
        <f>B9+1</f>
        <v>2</v>
      </c>
      <c r="C10" s="34" t="s">
        <v>229</v>
      </c>
      <c r="D10" s="75" t="s">
        <v>230</v>
      </c>
      <c r="E10" s="75"/>
      <c r="F10" s="75"/>
      <c r="G10" s="75"/>
      <c r="H10" s="75"/>
      <c r="I10" s="75"/>
      <c r="J10" s="19">
        <v>97</v>
      </c>
      <c r="K10" s="19">
        <v>96</v>
      </c>
      <c r="L10" s="19">
        <v>92</v>
      </c>
      <c r="M10" s="50">
        <v>94</v>
      </c>
      <c r="N10" s="19"/>
      <c r="O10" s="19"/>
      <c r="P10" s="19"/>
      <c r="Q10" s="14">
        <f t="shared" ref="Q10:Q23" si="0">SUM(J10:M10)/4</f>
        <v>94.75</v>
      </c>
    </row>
    <row r="11" spans="2:18" x14ac:dyDescent="0.25">
      <c r="B11" s="18">
        <f t="shared" ref="B11:B20" si="1">B10+1</f>
        <v>3</v>
      </c>
      <c r="C11" s="18" t="s">
        <v>231</v>
      </c>
      <c r="D11" s="75" t="s">
        <v>232</v>
      </c>
      <c r="E11" s="75"/>
      <c r="F11" s="75"/>
      <c r="G11" s="75"/>
      <c r="H11" s="75"/>
      <c r="I11" s="75"/>
      <c r="J11" s="19">
        <v>95</v>
      </c>
      <c r="K11" s="19">
        <v>94</v>
      </c>
      <c r="L11" s="19">
        <v>95</v>
      </c>
      <c r="M11" s="50">
        <v>96</v>
      </c>
      <c r="N11" s="19"/>
      <c r="O11" s="19"/>
      <c r="P11" s="19"/>
      <c r="Q11" s="14">
        <f t="shared" si="0"/>
        <v>95</v>
      </c>
    </row>
    <row r="12" spans="2:18" x14ac:dyDescent="0.25">
      <c r="B12" s="18">
        <f t="shared" si="1"/>
        <v>4</v>
      </c>
      <c r="C12" s="18" t="s">
        <v>233</v>
      </c>
      <c r="D12" s="75" t="s">
        <v>234</v>
      </c>
      <c r="E12" s="75"/>
      <c r="F12" s="75"/>
      <c r="G12" s="75"/>
      <c r="H12" s="75"/>
      <c r="I12" s="75"/>
      <c r="J12" s="19">
        <v>95</v>
      </c>
      <c r="K12" s="19">
        <v>95</v>
      </c>
      <c r="L12" s="19">
        <v>97</v>
      </c>
      <c r="M12" s="50">
        <v>95</v>
      </c>
      <c r="N12" s="19"/>
      <c r="O12" s="19"/>
      <c r="P12" s="19"/>
      <c r="Q12" s="14">
        <f t="shared" si="0"/>
        <v>95.5</v>
      </c>
    </row>
    <row r="13" spans="2:18" x14ac:dyDescent="0.25">
      <c r="B13" s="18">
        <f t="shared" si="1"/>
        <v>5</v>
      </c>
      <c r="C13" s="18" t="s">
        <v>235</v>
      </c>
      <c r="D13" s="75" t="s">
        <v>236</v>
      </c>
      <c r="E13" s="75"/>
      <c r="F13" s="75"/>
      <c r="G13" s="75"/>
      <c r="H13" s="75"/>
      <c r="I13" s="75"/>
      <c r="J13" s="19">
        <v>94</v>
      </c>
      <c r="K13" s="19">
        <v>92</v>
      </c>
      <c r="L13" s="19">
        <v>94</v>
      </c>
      <c r="M13" s="19">
        <v>96</v>
      </c>
      <c r="N13" s="19"/>
      <c r="O13" s="19"/>
      <c r="P13" s="19"/>
      <c r="Q13" s="14">
        <f t="shared" si="0"/>
        <v>94</v>
      </c>
    </row>
    <row r="14" spans="2:18" x14ac:dyDescent="0.25">
      <c r="B14" s="18">
        <f t="shared" si="1"/>
        <v>6</v>
      </c>
      <c r="C14" s="18" t="s">
        <v>237</v>
      </c>
      <c r="D14" s="75" t="s">
        <v>238</v>
      </c>
      <c r="E14" s="75"/>
      <c r="F14" s="75"/>
      <c r="G14" s="75"/>
      <c r="H14" s="75"/>
      <c r="I14" s="75"/>
      <c r="J14" s="19">
        <v>94</v>
      </c>
      <c r="K14" s="19">
        <v>91</v>
      </c>
      <c r="L14" s="19">
        <v>96</v>
      </c>
      <c r="M14" s="50">
        <v>96</v>
      </c>
      <c r="N14" s="19"/>
      <c r="O14" s="19"/>
      <c r="P14" s="19"/>
      <c r="Q14" s="14">
        <f t="shared" si="0"/>
        <v>94.25</v>
      </c>
    </row>
    <row r="15" spans="2:18" x14ac:dyDescent="0.25">
      <c r="B15" s="18">
        <f t="shared" si="1"/>
        <v>7</v>
      </c>
      <c r="C15" s="18" t="s">
        <v>239</v>
      </c>
      <c r="D15" s="75" t="s">
        <v>240</v>
      </c>
      <c r="E15" s="75"/>
      <c r="F15" s="75"/>
      <c r="G15" s="75"/>
      <c r="H15" s="75"/>
      <c r="I15" s="75"/>
      <c r="J15" s="19">
        <v>96</v>
      </c>
      <c r="K15" s="19">
        <v>95</v>
      </c>
      <c r="L15" s="19">
        <v>96</v>
      </c>
      <c r="M15" s="50">
        <v>96</v>
      </c>
      <c r="N15" s="19"/>
      <c r="O15" s="19"/>
      <c r="P15" s="19"/>
      <c r="Q15" s="14">
        <f t="shared" si="0"/>
        <v>95.75</v>
      </c>
    </row>
    <row r="16" spans="2:18" x14ac:dyDescent="0.25">
      <c r="B16" s="18">
        <f t="shared" si="1"/>
        <v>8</v>
      </c>
      <c r="C16" s="18" t="s">
        <v>241</v>
      </c>
      <c r="D16" s="75" t="s">
        <v>242</v>
      </c>
      <c r="E16" s="75"/>
      <c r="F16" s="75"/>
      <c r="G16" s="75"/>
      <c r="H16" s="75"/>
      <c r="I16" s="75"/>
      <c r="J16" s="19">
        <v>96</v>
      </c>
      <c r="K16" s="19">
        <v>96</v>
      </c>
      <c r="L16" s="19">
        <v>93</v>
      </c>
      <c r="M16" s="50">
        <v>94</v>
      </c>
      <c r="N16" s="19"/>
      <c r="O16" s="19"/>
      <c r="P16" s="19"/>
      <c r="Q16" s="14">
        <f t="shared" si="0"/>
        <v>94.75</v>
      </c>
    </row>
    <row r="17" spans="2:22" x14ac:dyDescent="0.25">
      <c r="B17" s="18">
        <f t="shared" si="1"/>
        <v>9</v>
      </c>
      <c r="C17" s="18" t="s">
        <v>243</v>
      </c>
      <c r="D17" s="75" t="s">
        <v>244</v>
      </c>
      <c r="E17" s="75"/>
      <c r="F17" s="75"/>
      <c r="G17" s="75"/>
      <c r="H17" s="75"/>
      <c r="I17" s="75"/>
      <c r="J17" s="19">
        <v>97</v>
      </c>
      <c r="K17" s="19">
        <v>91</v>
      </c>
      <c r="L17" s="19">
        <v>95</v>
      </c>
      <c r="M17" s="50">
        <v>95</v>
      </c>
      <c r="N17" s="19"/>
      <c r="O17" s="19"/>
      <c r="P17" s="19"/>
      <c r="Q17" s="14">
        <f t="shared" si="0"/>
        <v>94.5</v>
      </c>
    </row>
    <row r="18" spans="2:22" x14ac:dyDescent="0.25">
      <c r="B18" s="18">
        <f t="shared" si="1"/>
        <v>10</v>
      </c>
      <c r="C18" s="18" t="s">
        <v>245</v>
      </c>
      <c r="D18" s="75" t="s">
        <v>246</v>
      </c>
      <c r="E18" s="75"/>
      <c r="F18" s="75"/>
      <c r="G18" s="75"/>
      <c r="H18" s="75"/>
      <c r="I18" s="75"/>
      <c r="J18" s="19">
        <v>94</v>
      </c>
      <c r="K18" s="19">
        <v>90</v>
      </c>
      <c r="L18" s="19">
        <v>94</v>
      </c>
      <c r="M18" s="50">
        <v>95</v>
      </c>
      <c r="N18" s="19"/>
      <c r="O18" s="19"/>
      <c r="P18" s="19"/>
      <c r="Q18" s="14">
        <f t="shared" si="0"/>
        <v>93.25</v>
      </c>
    </row>
    <row r="19" spans="2:22" x14ac:dyDescent="0.25">
      <c r="B19" s="18">
        <f t="shared" si="1"/>
        <v>11</v>
      </c>
      <c r="C19" s="18" t="s">
        <v>247</v>
      </c>
      <c r="D19" s="75" t="s">
        <v>248</v>
      </c>
      <c r="E19" s="75"/>
      <c r="F19" s="75"/>
      <c r="G19" s="75"/>
      <c r="H19" s="75"/>
      <c r="I19" s="75"/>
      <c r="J19" s="19">
        <v>94</v>
      </c>
      <c r="K19" s="19">
        <v>93</v>
      </c>
      <c r="L19" s="19">
        <v>91</v>
      </c>
      <c r="M19" s="50">
        <v>94</v>
      </c>
      <c r="N19" s="19"/>
      <c r="O19" s="19"/>
      <c r="P19" s="19"/>
      <c r="Q19" s="14">
        <f t="shared" si="0"/>
        <v>93</v>
      </c>
    </row>
    <row r="20" spans="2:22" x14ac:dyDescent="0.25">
      <c r="B20" s="18">
        <f t="shared" si="1"/>
        <v>12</v>
      </c>
      <c r="C20" s="18" t="s">
        <v>249</v>
      </c>
      <c r="D20" s="75" t="s">
        <v>250</v>
      </c>
      <c r="E20" s="75"/>
      <c r="F20" s="75"/>
      <c r="G20" s="75"/>
      <c r="H20" s="75"/>
      <c r="I20" s="75"/>
      <c r="J20" s="19">
        <v>96</v>
      </c>
      <c r="K20" s="19">
        <v>95</v>
      </c>
      <c r="L20" s="19">
        <v>94</v>
      </c>
      <c r="M20" s="50">
        <v>95</v>
      </c>
      <c r="N20" s="19"/>
      <c r="O20" s="19"/>
      <c r="P20" s="19"/>
      <c r="Q20" s="14">
        <f t="shared" si="0"/>
        <v>95</v>
      </c>
    </row>
    <row r="21" spans="2:22" x14ac:dyDescent="0.25">
      <c r="B21" s="18">
        <v>13</v>
      </c>
      <c r="C21" s="18" t="s">
        <v>251</v>
      </c>
      <c r="D21" s="75" t="s">
        <v>252</v>
      </c>
      <c r="E21" s="75"/>
      <c r="F21" s="75"/>
      <c r="G21" s="75"/>
      <c r="H21" s="75"/>
      <c r="I21" s="75"/>
      <c r="J21" s="19">
        <v>95</v>
      </c>
      <c r="K21" s="19">
        <v>94</v>
      </c>
      <c r="L21" s="19">
        <v>95</v>
      </c>
      <c r="M21" s="50">
        <v>92</v>
      </c>
      <c r="N21" s="19"/>
      <c r="O21" s="19"/>
      <c r="P21" s="19"/>
      <c r="Q21" s="14">
        <f t="shared" si="0"/>
        <v>94</v>
      </c>
    </row>
    <row r="22" spans="2:22" x14ac:dyDescent="0.25">
      <c r="B22" s="18">
        <v>14</v>
      </c>
      <c r="C22" s="18" t="s">
        <v>253</v>
      </c>
      <c r="D22" s="75" t="s">
        <v>254</v>
      </c>
      <c r="E22" s="75"/>
      <c r="F22" s="75"/>
      <c r="G22" s="75"/>
      <c r="H22" s="75"/>
      <c r="I22" s="75"/>
      <c r="J22" s="19">
        <v>94</v>
      </c>
      <c r="K22" s="19">
        <v>95</v>
      </c>
      <c r="L22" s="19">
        <v>94</v>
      </c>
      <c r="M22" s="50">
        <v>91</v>
      </c>
      <c r="N22" s="19"/>
      <c r="O22" s="19"/>
      <c r="P22" s="19"/>
      <c r="Q22" s="14">
        <f t="shared" si="0"/>
        <v>93.5</v>
      </c>
    </row>
    <row r="23" spans="2:22" x14ac:dyDescent="0.25">
      <c r="B23" s="18">
        <v>15</v>
      </c>
      <c r="C23" s="18" t="s">
        <v>255</v>
      </c>
      <c r="D23" s="75" t="s">
        <v>256</v>
      </c>
      <c r="E23" s="75"/>
      <c r="F23" s="75"/>
      <c r="G23" s="75"/>
      <c r="H23" s="75"/>
      <c r="I23" s="75"/>
      <c r="J23" s="19">
        <v>95</v>
      </c>
      <c r="K23" s="19">
        <v>97</v>
      </c>
      <c r="L23" s="19">
        <v>96</v>
      </c>
      <c r="M23" s="50">
        <v>95</v>
      </c>
      <c r="N23" s="19"/>
      <c r="O23" s="19"/>
      <c r="P23" s="19"/>
      <c r="Q23" s="14">
        <f t="shared" si="0"/>
        <v>95.75</v>
      </c>
      <c r="T23" s="47" t="s">
        <v>257</v>
      </c>
    </row>
    <row r="24" spans="2:22" x14ac:dyDescent="0.25">
      <c r="B24" s="18"/>
      <c r="C24" s="18"/>
      <c r="D24" s="75"/>
      <c r="E24" s="75"/>
      <c r="F24" s="75"/>
      <c r="G24" s="75"/>
      <c r="H24" s="75"/>
      <c r="I24" s="75"/>
      <c r="J24" s="19"/>
      <c r="K24" s="19"/>
      <c r="L24" s="19"/>
      <c r="M24" s="19"/>
      <c r="N24" s="19"/>
      <c r="O24" s="19"/>
      <c r="P24" s="19"/>
      <c r="Q24" s="14"/>
      <c r="T24" s="35" t="s">
        <v>46</v>
      </c>
      <c r="U24" s="35">
        <f>ROUND(SUM(J9:J23),0)/15</f>
        <v>95</v>
      </c>
      <c r="V24" s="35">
        <v>95</v>
      </c>
    </row>
    <row r="25" spans="2:22" x14ac:dyDescent="0.25">
      <c r="B25" s="18"/>
      <c r="C25" s="18"/>
      <c r="D25" s="75"/>
      <c r="E25" s="75"/>
      <c r="F25" s="75"/>
      <c r="G25" s="75"/>
      <c r="H25" s="75"/>
      <c r="I25" s="75"/>
      <c r="J25" s="19"/>
      <c r="K25" s="19"/>
      <c r="L25" s="19"/>
      <c r="M25" s="19"/>
      <c r="N25" s="19"/>
      <c r="O25" s="19"/>
      <c r="P25" s="19"/>
      <c r="Q25" s="14"/>
      <c r="T25" s="35" t="s">
        <v>49</v>
      </c>
      <c r="U25" s="35">
        <f>9/15</f>
        <v>0.6</v>
      </c>
      <c r="V25" s="36">
        <v>0.6</v>
      </c>
    </row>
    <row r="26" spans="2:22" x14ac:dyDescent="0.25">
      <c r="B26" s="18"/>
      <c r="C26" s="18"/>
      <c r="D26" s="75"/>
      <c r="E26" s="75"/>
      <c r="F26" s="75"/>
      <c r="G26" s="75"/>
      <c r="H26" s="75"/>
      <c r="I26" s="75"/>
      <c r="J26" s="19"/>
      <c r="K26" s="19"/>
      <c r="L26" s="19"/>
      <c r="M26" s="19"/>
      <c r="N26" s="19"/>
      <c r="O26" s="19"/>
      <c r="P26" s="19"/>
      <c r="Q26" s="14"/>
      <c r="T26" s="35"/>
      <c r="U26" s="35"/>
      <c r="V26" s="35"/>
    </row>
    <row r="27" spans="2:22" x14ac:dyDescent="0.25">
      <c r="B27" s="18"/>
      <c r="C27" s="18"/>
      <c r="D27" s="75"/>
      <c r="E27" s="75"/>
      <c r="F27" s="75"/>
      <c r="G27" s="75"/>
      <c r="H27" s="75"/>
      <c r="I27" s="75"/>
      <c r="J27" s="19"/>
      <c r="K27" s="19"/>
      <c r="L27" s="19"/>
      <c r="M27" s="19"/>
      <c r="N27" s="19"/>
      <c r="O27" s="19"/>
      <c r="P27" s="19"/>
      <c r="Q27" s="14"/>
      <c r="T27" s="35" t="s">
        <v>258</v>
      </c>
      <c r="U27" s="35"/>
      <c r="V27" s="35"/>
    </row>
    <row r="28" spans="2:22" x14ac:dyDescent="0.25">
      <c r="B28" s="18"/>
      <c r="C28" s="18"/>
      <c r="D28" s="53"/>
      <c r="E28" s="53"/>
      <c r="F28" s="53"/>
      <c r="G28" s="53"/>
      <c r="H28" s="53"/>
      <c r="I28" s="53"/>
      <c r="J28" s="19"/>
      <c r="K28" s="19"/>
      <c r="L28" s="19"/>
      <c r="M28" s="19"/>
      <c r="N28" s="19"/>
      <c r="O28" s="19"/>
      <c r="P28" s="19"/>
      <c r="Q28" s="14"/>
      <c r="T28" s="47" t="s">
        <v>260</v>
      </c>
      <c r="U28" s="47">
        <f>ROUND(SUM(K9:K23),0)/15</f>
        <v>94</v>
      </c>
      <c r="V28" s="47">
        <v>94</v>
      </c>
    </row>
    <row r="29" spans="2:22" x14ac:dyDescent="0.25">
      <c r="B29" s="18"/>
      <c r="C29" s="18"/>
      <c r="D29" s="53"/>
      <c r="E29" s="53"/>
      <c r="F29" s="53"/>
      <c r="G29" s="53"/>
      <c r="H29" s="53"/>
      <c r="I29" s="53"/>
      <c r="J29" s="19"/>
      <c r="K29" s="19"/>
      <c r="L29" s="19"/>
      <c r="M29" s="19"/>
      <c r="N29" s="19"/>
      <c r="O29" s="19"/>
      <c r="P29" s="19"/>
      <c r="Q29" s="14"/>
      <c r="T29" s="47" t="s">
        <v>50</v>
      </c>
      <c r="U29">
        <f>10/15</f>
        <v>0.66666666666666663</v>
      </c>
      <c r="V29" s="36">
        <v>0.67</v>
      </c>
    </row>
    <row r="30" spans="2:22" x14ac:dyDescent="0.25">
      <c r="B30" s="18"/>
      <c r="C30" s="18"/>
      <c r="D30" s="53"/>
      <c r="E30" s="53"/>
      <c r="F30" s="53"/>
      <c r="G30" s="53"/>
      <c r="H30" s="53"/>
      <c r="I30" s="53"/>
      <c r="J30" s="19"/>
      <c r="K30" s="19"/>
      <c r="L30" s="19"/>
      <c r="M30" s="19"/>
      <c r="N30" s="19"/>
      <c r="O30" s="19"/>
      <c r="P30" s="19"/>
      <c r="Q30" s="14"/>
    </row>
    <row r="31" spans="2:22" x14ac:dyDescent="0.25">
      <c r="B31" s="18"/>
      <c r="C31" s="18"/>
      <c r="D31" s="53"/>
      <c r="E31" s="53"/>
      <c r="F31" s="53"/>
      <c r="G31" s="53"/>
      <c r="H31" s="53"/>
      <c r="I31" s="53"/>
      <c r="J31" s="19"/>
      <c r="K31" s="19"/>
      <c r="L31" s="19"/>
      <c r="M31" s="19"/>
      <c r="N31" s="19"/>
      <c r="O31" s="19"/>
      <c r="P31" s="19"/>
      <c r="Q31" s="14"/>
      <c r="T31" s="48" t="s">
        <v>261</v>
      </c>
      <c r="U31" s="48">
        <f>ROUND(SUM(L9:L23),0)/15</f>
        <v>94.466666666666669</v>
      </c>
      <c r="V31" s="48">
        <v>94</v>
      </c>
    </row>
    <row r="32" spans="2:22" x14ac:dyDescent="0.25">
      <c r="B32" s="18"/>
      <c r="C32" s="18"/>
      <c r="D32" s="53"/>
      <c r="E32" s="53"/>
      <c r="F32" s="53"/>
      <c r="G32" s="53"/>
      <c r="H32" s="53"/>
      <c r="I32" s="53"/>
      <c r="J32" s="19"/>
      <c r="K32" s="19"/>
      <c r="L32" s="19"/>
      <c r="M32" s="19"/>
      <c r="N32" s="19"/>
      <c r="O32" s="19"/>
      <c r="P32" s="19"/>
      <c r="Q32" s="14"/>
      <c r="T32" s="48" t="s">
        <v>50</v>
      </c>
      <c r="U32" s="51">
        <f>12/15</f>
        <v>0.8</v>
      </c>
      <c r="V32" s="36">
        <v>0.8</v>
      </c>
    </row>
    <row r="33" spans="2:22" x14ac:dyDescent="0.25">
      <c r="B33" s="18"/>
      <c r="C33" s="18"/>
      <c r="D33" s="53"/>
      <c r="E33" s="53"/>
      <c r="F33" s="53"/>
      <c r="G33" s="53"/>
      <c r="H33" s="53"/>
      <c r="I33" s="53"/>
      <c r="J33" s="19"/>
      <c r="K33" s="19"/>
      <c r="L33" s="19"/>
      <c r="M33" s="19"/>
      <c r="N33" s="19"/>
      <c r="O33" s="19"/>
      <c r="P33" s="19"/>
      <c r="Q33" s="14"/>
      <c r="U33" s="51"/>
    </row>
    <row r="34" spans="2:22" x14ac:dyDescent="0.25">
      <c r="B34" s="18"/>
      <c r="C34" s="18"/>
      <c r="D34" s="53"/>
      <c r="E34" s="53"/>
      <c r="F34" s="53"/>
      <c r="G34" s="53"/>
      <c r="H34" s="53"/>
      <c r="I34" s="53"/>
      <c r="J34" s="19"/>
      <c r="K34" s="19"/>
      <c r="L34" s="19"/>
      <c r="M34" s="19"/>
      <c r="N34" s="19"/>
      <c r="O34" s="19"/>
      <c r="P34" s="19"/>
      <c r="Q34" s="14"/>
      <c r="T34" s="51" t="s">
        <v>262</v>
      </c>
      <c r="U34" s="51">
        <f>ROUND(SUM(M9:M23),0)/15</f>
        <v>94.533333333333331</v>
      </c>
      <c r="V34" s="51">
        <v>95</v>
      </c>
    </row>
    <row r="35" spans="2:22" x14ac:dyDescent="0.25">
      <c r="B35" s="18"/>
      <c r="C35" s="18"/>
      <c r="D35" s="53"/>
      <c r="E35" s="53"/>
      <c r="F35" s="53"/>
      <c r="G35" s="53"/>
      <c r="H35" s="53"/>
      <c r="I35" s="53"/>
      <c r="J35" s="19"/>
      <c r="K35" s="19"/>
      <c r="L35" s="19"/>
      <c r="M35" s="19"/>
      <c r="N35" s="19"/>
      <c r="O35" s="19"/>
      <c r="P35" s="19"/>
      <c r="Q35" s="14"/>
      <c r="T35" s="51" t="s">
        <v>50</v>
      </c>
      <c r="U35" s="51">
        <f>9/15</f>
        <v>0.6</v>
      </c>
      <c r="V35" s="36">
        <v>0.6</v>
      </c>
    </row>
    <row r="36" spans="2:22" x14ac:dyDescent="0.25">
      <c r="B36" s="18"/>
      <c r="C36" s="18"/>
      <c r="D36" s="53"/>
      <c r="E36" s="53"/>
      <c r="F36" s="53"/>
      <c r="G36" s="53"/>
      <c r="H36" s="53"/>
      <c r="I36" s="53"/>
      <c r="J36" s="19"/>
      <c r="K36" s="19"/>
      <c r="L36" s="19"/>
      <c r="M36" s="19"/>
      <c r="N36" s="19"/>
      <c r="O36" s="19"/>
      <c r="P36" s="19"/>
      <c r="Q36" s="14"/>
    </row>
    <row r="37" spans="2:22" x14ac:dyDescent="0.25">
      <c r="B37" s="18"/>
      <c r="C37" s="18"/>
      <c r="D37" s="53"/>
      <c r="E37" s="53"/>
      <c r="F37" s="53"/>
      <c r="G37" s="53"/>
      <c r="H37" s="53"/>
      <c r="I37" s="53"/>
      <c r="J37" s="19"/>
      <c r="K37" s="19"/>
      <c r="L37" s="19"/>
      <c r="M37" s="19"/>
      <c r="N37" s="19"/>
      <c r="O37" s="19"/>
      <c r="P37" s="19"/>
      <c r="Q37" s="14"/>
    </row>
    <row r="38" spans="2:22" x14ac:dyDescent="0.25">
      <c r="B38" s="18"/>
      <c r="C38" s="18"/>
      <c r="D38" s="53"/>
      <c r="E38" s="53"/>
      <c r="F38" s="53"/>
      <c r="G38" s="53"/>
      <c r="H38" s="53"/>
      <c r="I38" s="53"/>
      <c r="J38" s="19"/>
      <c r="K38" s="19"/>
      <c r="L38" s="19"/>
      <c r="M38" s="19"/>
      <c r="N38" s="19"/>
      <c r="O38" s="19"/>
      <c r="P38" s="19"/>
      <c r="Q38" s="14"/>
    </row>
    <row r="39" spans="2:22" x14ac:dyDescent="0.25">
      <c r="B39" s="18"/>
      <c r="C39" s="18"/>
      <c r="D39" s="53"/>
      <c r="E39" s="53"/>
      <c r="F39" s="53"/>
      <c r="G39" s="53"/>
      <c r="H39" s="53"/>
      <c r="I39" s="53"/>
      <c r="J39" s="19"/>
      <c r="K39" s="19"/>
      <c r="L39" s="19"/>
      <c r="M39" s="19"/>
      <c r="N39" s="19"/>
      <c r="O39" s="19"/>
      <c r="P39" s="19"/>
      <c r="Q39" s="14"/>
    </row>
    <row r="40" spans="2:22" x14ac:dyDescent="0.25">
      <c r="B40" s="18"/>
      <c r="C40" s="18"/>
      <c r="D40" s="53"/>
      <c r="E40" s="53"/>
      <c r="F40" s="53"/>
      <c r="G40" s="53"/>
      <c r="H40" s="53"/>
      <c r="I40" s="53"/>
      <c r="J40" s="19"/>
      <c r="K40" s="19"/>
      <c r="L40" s="19"/>
      <c r="M40" s="19"/>
      <c r="N40" s="19"/>
      <c r="O40" s="19"/>
      <c r="P40" s="19"/>
      <c r="Q40" s="14"/>
    </row>
    <row r="41" spans="2:22" x14ac:dyDescent="0.25">
      <c r="B41" s="18"/>
      <c r="C41" s="18"/>
      <c r="D41" s="53"/>
      <c r="E41" s="53"/>
      <c r="F41" s="53"/>
      <c r="G41" s="53"/>
      <c r="H41" s="53"/>
      <c r="I41" s="53"/>
      <c r="J41" s="19"/>
      <c r="K41" s="19"/>
      <c r="L41" s="19"/>
      <c r="M41" s="19"/>
      <c r="N41" s="19"/>
      <c r="O41" s="19"/>
      <c r="P41" s="19"/>
      <c r="Q41" s="14"/>
    </row>
    <row r="42" spans="2:22" x14ac:dyDescent="0.25">
      <c r="B42" s="18"/>
      <c r="C42" s="18"/>
      <c r="D42" s="53"/>
      <c r="E42" s="53"/>
      <c r="F42" s="53"/>
      <c r="G42" s="53"/>
      <c r="H42" s="53"/>
      <c r="I42" s="53"/>
      <c r="J42" s="19"/>
      <c r="K42" s="19"/>
      <c r="L42" s="19"/>
      <c r="M42" s="19"/>
      <c r="N42" s="19"/>
      <c r="O42" s="19"/>
      <c r="P42" s="19"/>
      <c r="Q42" s="14"/>
    </row>
    <row r="43" spans="2:22" x14ac:dyDescent="0.25">
      <c r="B43" s="18"/>
      <c r="C43" s="18"/>
      <c r="D43" s="53"/>
      <c r="E43" s="53"/>
      <c r="F43" s="53"/>
      <c r="G43" s="53"/>
      <c r="H43" s="53"/>
      <c r="I43" s="53"/>
      <c r="J43" s="19"/>
      <c r="K43" s="19"/>
      <c r="L43" s="19"/>
      <c r="M43" s="19"/>
      <c r="N43" s="19"/>
      <c r="O43" s="19"/>
      <c r="P43" s="19"/>
      <c r="Q43" s="14"/>
    </row>
    <row r="44" spans="2:22" x14ac:dyDescent="0.25">
      <c r="B44" s="18"/>
      <c r="C44" s="18"/>
      <c r="D44" s="53"/>
      <c r="E44" s="53"/>
      <c r="F44" s="53"/>
      <c r="G44" s="53"/>
      <c r="H44" s="53"/>
      <c r="I44" s="53"/>
      <c r="J44" s="19"/>
      <c r="K44" s="19"/>
      <c r="L44" s="19"/>
      <c r="M44" s="19"/>
      <c r="N44" s="19"/>
      <c r="O44" s="19"/>
      <c r="P44" s="19"/>
      <c r="Q44" s="14"/>
    </row>
    <row r="45" spans="2:22" x14ac:dyDescent="0.25">
      <c r="B45" s="18"/>
      <c r="C45" s="9"/>
      <c r="D45" s="53"/>
      <c r="E45" s="53"/>
      <c r="F45" s="53"/>
      <c r="G45" s="53"/>
      <c r="H45" s="53"/>
      <c r="I45" s="53"/>
      <c r="J45" s="19"/>
      <c r="K45" s="19"/>
      <c r="L45" s="19"/>
      <c r="M45" s="19"/>
      <c r="N45" s="19"/>
      <c r="O45" s="19"/>
      <c r="P45" s="19"/>
      <c r="Q45" s="14"/>
    </row>
    <row r="46" spans="2:22" x14ac:dyDescent="0.25">
      <c r="B46" s="18"/>
      <c r="C46" s="9"/>
      <c r="D46" s="53"/>
      <c r="E46" s="53"/>
      <c r="F46" s="53"/>
      <c r="G46" s="53"/>
      <c r="H46" s="53"/>
      <c r="I46" s="53"/>
      <c r="J46" s="19"/>
      <c r="K46" s="19"/>
      <c r="L46" s="19"/>
      <c r="M46" s="19"/>
      <c r="N46" s="19"/>
      <c r="O46" s="19"/>
      <c r="P46" s="19"/>
      <c r="Q46" s="14"/>
    </row>
    <row r="47" spans="2:22" x14ac:dyDescent="0.25">
      <c r="B47" s="18"/>
      <c r="C47" s="9"/>
      <c r="D47" s="53"/>
      <c r="E47" s="53"/>
      <c r="F47" s="53"/>
      <c r="G47" s="53"/>
      <c r="H47" s="53"/>
      <c r="I47" s="53"/>
      <c r="J47" s="19"/>
      <c r="K47" s="19"/>
      <c r="L47" s="19"/>
      <c r="M47" s="19"/>
      <c r="N47" s="19"/>
      <c r="O47" s="19"/>
      <c r="P47" s="19"/>
      <c r="Q47" s="14"/>
    </row>
    <row r="48" spans="2:22" x14ac:dyDescent="0.25">
      <c r="B48" s="18"/>
      <c r="C48" s="9"/>
      <c r="D48" s="53"/>
      <c r="E48" s="53"/>
      <c r="F48" s="53"/>
      <c r="G48" s="53"/>
      <c r="H48" s="53"/>
      <c r="I48" s="53"/>
      <c r="J48" s="19"/>
      <c r="K48" s="19"/>
      <c r="L48" s="19"/>
      <c r="M48" s="19"/>
      <c r="N48" s="19"/>
      <c r="O48" s="19"/>
      <c r="P48" s="19"/>
      <c r="Q48" s="14"/>
    </row>
    <row r="49" spans="2:17" x14ac:dyDescent="0.25">
      <c r="B49" s="18"/>
      <c r="C49" s="9"/>
      <c r="D49" s="53"/>
      <c r="E49" s="53"/>
      <c r="F49" s="53"/>
      <c r="G49" s="53"/>
      <c r="H49" s="53"/>
      <c r="I49" s="53"/>
      <c r="J49" s="19"/>
      <c r="K49" s="19"/>
      <c r="L49" s="19"/>
      <c r="M49" s="19"/>
      <c r="N49" s="19"/>
      <c r="O49" s="19"/>
      <c r="P49" s="19"/>
      <c r="Q49" s="14"/>
    </row>
    <row r="50" spans="2:17" x14ac:dyDescent="0.25">
      <c r="B50" s="18"/>
      <c r="C50" s="9"/>
      <c r="D50" s="53"/>
      <c r="E50" s="53"/>
      <c r="F50" s="53"/>
      <c r="G50" s="53"/>
      <c r="H50" s="53"/>
      <c r="I50" s="53"/>
      <c r="J50" s="19"/>
      <c r="K50" s="19"/>
      <c r="L50" s="19"/>
      <c r="M50" s="19"/>
      <c r="N50" s="19"/>
      <c r="O50" s="19"/>
      <c r="P50" s="19"/>
      <c r="Q50" s="14"/>
    </row>
    <row r="51" spans="2:17" x14ac:dyDescent="0.25">
      <c r="B51" s="18"/>
      <c r="C51" s="9"/>
      <c r="D51" s="53"/>
      <c r="E51" s="53"/>
      <c r="F51" s="53"/>
      <c r="G51" s="53"/>
      <c r="H51" s="53"/>
      <c r="I51" s="53"/>
      <c r="J51" s="19"/>
      <c r="K51" s="19"/>
      <c r="L51" s="19"/>
      <c r="M51" s="19"/>
      <c r="N51" s="19"/>
      <c r="O51" s="19"/>
      <c r="P51" s="19"/>
      <c r="Q51" s="14"/>
    </row>
    <row r="52" spans="2:17" x14ac:dyDescent="0.25">
      <c r="B52" s="18"/>
      <c r="C52" s="9"/>
      <c r="D52" s="53"/>
      <c r="E52" s="53"/>
      <c r="F52" s="53"/>
      <c r="G52" s="53"/>
      <c r="H52" s="53"/>
      <c r="I52" s="53"/>
      <c r="J52" s="19"/>
      <c r="K52" s="19"/>
      <c r="L52" s="19"/>
      <c r="M52" s="19"/>
      <c r="N52" s="19"/>
      <c r="O52" s="19"/>
      <c r="P52" s="19"/>
      <c r="Q52" s="14"/>
    </row>
    <row r="53" spans="2:17" x14ac:dyDescent="0.25">
      <c r="B53" s="18"/>
      <c r="C53" s="22"/>
      <c r="D53" s="54"/>
      <c r="E53" s="55"/>
      <c r="F53" s="55"/>
      <c r="G53" s="55"/>
      <c r="H53" s="55"/>
      <c r="I53" s="56"/>
      <c r="J53" s="3"/>
      <c r="K53" s="3"/>
      <c r="L53" s="3"/>
      <c r="M53" s="3"/>
      <c r="N53" s="3"/>
      <c r="O53" s="3"/>
      <c r="P53" s="3"/>
      <c r="Q53" s="14"/>
    </row>
    <row r="54" spans="2:17" x14ac:dyDescent="0.25">
      <c r="C54" s="52"/>
      <c r="D54" s="52"/>
      <c r="E54" s="17"/>
      <c r="H54" s="70" t="s">
        <v>18</v>
      </c>
      <c r="I54" s="70"/>
      <c r="J54" s="23">
        <f>COUNTIF(J9:J53,"&gt;=70")</f>
        <v>15</v>
      </c>
      <c r="K54" s="23">
        <f t="shared" ref="K54:P54" si="2">COUNTIF(K9:K53,"&gt;=70")</f>
        <v>15</v>
      </c>
      <c r="L54" s="23">
        <f t="shared" si="2"/>
        <v>15</v>
      </c>
      <c r="M54" s="23">
        <f t="shared" si="2"/>
        <v>15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15</v>
      </c>
    </row>
    <row r="55" spans="2:17" x14ac:dyDescent="0.25">
      <c r="C55" s="52"/>
      <c r="D55" s="52"/>
      <c r="E55" s="21"/>
      <c r="H55" s="71" t="s">
        <v>19</v>
      </c>
      <c r="I55" s="71"/>
      <c r="J55" s="24">
        <f>COUNTIF(J9:J53,"&lt;70")</f>
        <v>0</v>
      </c>
      <c r="K55" s="24">
        <f t="shared" ref="K55:Q55" si="4">COUNTIF(K9:K53,"&lt;70")</f>
        <v>0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0</v>
      </c>
      <c r="P55" s="24">
        <f t="shared" si="4"/>
        <v>0</v>
      </c>
      <c r="Q55" s="24">
        <f t="shared" si="4"/>
        <v>0</v>
      </c>
    </row>
    <row r="56" spans="2:17" x14ac:dyDescent="0.25">
      <c r="C56" s="52"/>
      <c r="D56" s="52"/>
      <c r="E56" s="52"/>
      <c r="H56" s="71" t="s">
        <v>20</v>
      </c>
      <c r="I56" s="71"/>
      <c r="J56" s="24">
        <f>COUNT(J9:J53)</f>
        <v>15</v>
      </c>
      <c r="K56" s="24">
        <f t="shared" ref="K56:Q56" si="5">COUNT(K9:K53)</f>
        <v>15</v>
      </c>
      <c r="L56" s="24">
        <f t="shared" si="5"/>
        <v>15</v>
      </c>
      <c r="M56" s="24">
        <f t="shared" si="5"/>
        <v>15</v>
      </c>
      <c r="N56" s="24">
        <f t="shared" si="5"/>
        <v>0</v>
      </c>
      <c r="O56" s="24">
        <f t="shared" si="5"/>
        <v>0</v>
      </c>
      <c r="P56" s="24">
        <f t="shared" si="5"/>
        <v>0</v>
      </c>
      <c r="Q56" s="24">
        <f t="shared" si="5"/>
        <v>15</v>
      </c>
    </row>
    <row r="57" spans="2:17" x14ac:dyDescent="0.25">
      <c r="C57" s="52"/>
      <c r="D57" s="52"/>
      <c r="E57" s="17"/>
      <c r="F57" s="12"/>
      <c r="H57" s="72" t="s">
        <v>15</v>
      </c>
      <c r="I57" s="72"/>
      <c r="J57" s="25">
        <f>J54/J56</f>
        <v>1</v>
      </c>
      <c r="K57" s="26">
        <f t="shared" ref="K57:Q57" si="6">K54/K56</f>
        <v>1</v>
      </c>
      <c r="L57" s="26">
        <f t="shared" si="6"/>
        <v>1</v>
      </c>
      <c r="M57" s="26">
        <f t="shared" si="6"/>
        <v>1</v>
      </c>
      <c r="N57" s="26" t="e">
        <f t="shared" si="6"/>
        <v>#DIV/0!</v>
      </c>
      <c r="O57" s="26" t="e">
        <f t="shared" si="6"/>
        <v>#DIV/0!</v>
      </c>
      <c r="P57" s="26" t="e">
        <f t="shared" si="6"/>
        <v>#DIV/0!</v>
      </c>
      <c r="Q57" s="26">
        <f t="shared" si="6"/>
        <v>1</v>
      </c>
    </row>
    <row r="58" spans="2:17" x14ac:dyDescent="0.25">
      <c r="C58" s="52"/>
      <c r="D58" s="52"/>
      <c r="E58" s="17"/>
      <c r="F58" s="12"/>
      <c r="H58" s="72" t="s">
        <v>16</v>
      </c>
      <c r="I58" s="72"/>
      <c r="J58" s="25">
        <f>J55/J56</f>
        <v>0</v>
      </c>
      <c r="K58" s="25">
        <f t="shared" ref="K58:Q58" si="7">K55/K56</f>
        <v>0</v>
      </c>
      <c r="L58" s="26">
        <f t="shared" si="7"/>
        <v>0</v>
      </c>
      <c r="M58" s="26">
        <f t="shared" si="7"/>
        <v>0</v>
      </c>
      <c r="N58" s="26" t="e">
        <f t="shared" si="7"/>
        <v>#DIV/0!</v>
      </c>
      <c r="O58" s="26" t="e">
        <f t="shared" si="7"/>
        <v>#DIV/0!</v>
      </c>
      <c r="P58" s="26" t="e">
        <f t="shared" si="7"/>
        <v>#DIV/0!</v>
      </c>
      <c r="Q58" s="26">
        <f t="shared" si="7"/>
        <v>0</v>
      </c>
    </row>
    <row r="59" spans="2:17" x14ac:dyDescent="0.25">
      <c r="C59" s="52"/>
      <c r="D59" s="52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73"/>
      <c r="K61" s="73"/>
      <c r="L61" s="73"/>
      <c r="M61" s="73"/>
      <c r="N61" s="73"/>
      <c r="O61" s="73"/>
      <c r="P61" s="73"/>
    </row>
    <row r="62" spans="2:17" x14ac:dyDescent="0.25">
      <c r="J62" s="66" t="s">
        <v>17</v>
      </c>
      <c r="K62" s="66"/>
      <c r="L62" s="66"/>
      <c r="M62" s="66"/>
      <c r="N62" s="66"/>
      <c r="O62" s="66"/>
      <c r="P62" s="66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MATERIA 1</vt:lpstr>
      <vt:lpstr>MATERIA 2</vt:lpstr>
      <vt:lpstr>MATERIA 3</vt:lpstr>
      <vt:lpstr>MATERIA 4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Ing. Cosme</cp:lastModifiedBy>
  <cp:lastPrinted>2023-03-21T15:13:53Z</cp:lastPrinted>
  <dcterms:created xsi:type="dcterms:W3CDTF">2023-03-14T19:16:59Z</dcterms:created>
  <dcterms:modified xsi:type="dcterms:W3CDTF">2024-12-17T22:28:11Z</dcterms:modified>
</cp:coreProperties>
</file>