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feb jun 2025\"/>
    </mc:Choice>
  </mc:AlternateContent>
  <xr:revisionPtr revIDLastSave="0" documentId="8_{EC4B733F-4A3B-4CCE-80AC-E3FA8F5B2DA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'1'!$A$1:$N$26</definedName>
    <definedName name="_xlnm.Print_Area" localSheetId="1">'2'!$A$1:$N$27</definedName>
    <definedName name="_xlnm.Print_Area" localSheetId="2">'3'!$A$1:$N$38</definedName>
    <definedName name="_xlnm.Print_Area" localSheetId="3">'4'!#REF!</definedName>
    <definedName name="_xlnm.Print_Area" localSheetId="4">Final!#REF!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25" l="1"/>
  <c r="L26" i="25"/>
  <c r="K26" i="25"/>
  <c r="H26" i="25"/>
  <c r="G26" i="25"/>
  <c r="F26" i="25"/>
  <c r="E26" i="25"/>
  <c r="I26" i="25" s="1"/>
  <c r="J26" i="25" s="1"/>
  <c r="N18" i="25"/>
  <c r="N17" i="25"/>
  <c r="L17" i="25"/>
  <c r="N16" i="25"/>
  <c r="L16" i="25"/>
  <c r="N15" i="25"/>
  <c r="L15" i="25"/>
  <c r="N14" i="25"/>
  <c r="N26" i="25" s="1"/>
  <c r="L14" i="25"/>
  <c r="N25" i="24"/>
  <c r="N26" i="24"/>
  <c r="N23" i="24"/>
  <c r="N22" i="24"/>
  <c r="L23" i="24"/>
  <c r="N21" i="24"/>
  <c r="N20" i="24"/>
  <c r="L20" i="24"/>
  <c r="L21" i="24"/>
  <c r="L22" i="24"/>
  <c r="N19" i="24"/>
  <c r="N18" i="24"/>
  <c r="N17" i="24"/>
  <c r="N16" i="24"/>
  <c r="N15" i="24"/>
  <c r="N14" i="24"/>
  <c r="L19" i="24" l="1"/>
  <c r="L17" i="24"/>
  <c r="L16" i="24"/>
  <c r="L15" i="24"/>
  <c r="M32" i="24"/>
  <c r="K32" i="24"/>
  <c r="G32" i="24"/>
  <c r="F32" i="24"/>
  <c r="E32" i="24"/>
  <c r="N24" i="24"/>
  <c r="L18" i="24"/>
  <c r="N32" i="24"/>
  <c r="L14" i="24"/>
  <c r="N18" i="22"/>
  <c r="N15" i="22"/>
  <c r="N14" i="22"/>
  <c r="I32" i="24" l="1"/>
  <c r="J32" i="24" s="1"/>
  <c r="L32" i="24"/>
  <c r="H32" i="24"/>
  <c r="M26" i="22"/>
  <c r="K26" i="22"/>
  <c r="L26" i="22" s="1"/>
  <c r="G26" i="22"/>
  <c r="F26" i="22"/>
  <c r="E26" i="22"/>
  <c r="L15" i="22"/>
  <c r="N26" i="22"/>
  <c r="L14" i="22"/>
  <c r="L17" i="10"/>
  <c r="N18" i="10"/>
  <c r="N16" i="10"/>
  <c r="N15" i="10"/>
  <c r="N14" i="10"/>
  <c r="H26" i="22" l="1"/>
  <c r="I26" i="22"/>
  <c r="J26" i="22" s="1"/>
  <c r="M26" i="10"/>
  <c r="K26" i="10"/>
  <c r="G26" i="10"/>
  <c r="F26" i="10"/>
  <c r="E26" i="10"/>
  <c r="L18" i="10"/>
  <c r="L16" i="10"/>
  <c r="L15" i="10"/>
  <c r="N26" i="10"/>
  <c r="L14" i="10"/>
  <c r="I26" i="10" l="1"/>
  <c r="J26" i="10" s="1"/>
  <c r="L26" i="10"/>
  <c r="H26" i="10"/>
  <c r="B41" i="24" l="1"/>
  <c r="B10" i="24"/>
  <c r="B35" i="22"/>
  <c r="B10" i="22"/>
  <c r="B35" i="25"/>
  <c r="B10" i="25"/>
  <c r="B10" i="10"/>
  <c r="B3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AF5148CE-8540-4157-9122-5FC8809ED8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510A975-8768-47C1-B1C5-AD942FC3764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88833371-8D37-4F21-9935-20879E261EE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92110067-F7E1-4413-BBA7-363F0DB4375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1502EA5D-95A3-4E96-A80F-D55E4154088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2860C6A4-C15F-40BB-8EF8-68F6C8FB876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3C6D5754-0276-4954-95D3-318B8B62598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F7095CB-3E66-4FDA-9398-ED562FB5AD0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CFDC7CF7-BBD8-499C-9EB5-C8B58A9C791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<sst xmlns="http://schemas.openxmlformats.org/spreadsheetml/2006/main" count="330" uniqueCount="51">
  <si>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</si>
  <si>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</si>
  <si>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</si>
  <si>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</si>
  <si>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</si>
  <si>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</si>
  <si>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</si>
  <si>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</si>
  <si>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</si>
  <si>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</si>
  <si>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</si>
  <si>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</si>
  <si>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</si>
  <si>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</si>
  <si>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</si>
  <si>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</si>
  <si>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</si>
  <si>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</si>
  <si>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</si>
  <si>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</si>
  <si>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</si>
  <si>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</si>
  <si>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</si>
  <si>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</si>
  <si>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</si>
  <si>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</si>
  <si>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</si>
  <si>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</si>
  <si>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</si>
  <si>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</si>
  <si>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</si>
  <si>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ORTIZ CAGAL</t>
  </si>
  <si>
    <t>INTRODUCCION A LA PROGRAMACION</t>
  </si>
  <si>
    <t>102-A</t>
  </si>
  <si>
    <t>FUNDAMENTOS DE INVESTIGACION</t>
  </si>
  <si>
    <t>111-B</t>
  </si>
  <si>
    <t>TECNOLOGIAS E INTERFAZ DE COMPUTADORAS</t>
  </si>
  <si>
    <t>510-A</t>
  </si>
  <si>
    <t>HABILIDADES PARA EL DESEMPEÑO  PROFESIONAL</t>
  </si>
  <si>
    <t>910-A</t>
  </si>
  <si>
    <t>IEM</t>
  </si>
  <si>
    <t>IMEC</t>
  </si>
  <si>
    <t>102-B</t>
  </si>
  <si>
    <t>AGOSTO - DICIEMBRE 2024</t>
  </si>
  <si>
    <t>S/E</t>
  </si>
  <si>
    <t>--</t>
  </si>
  <si>
    <t>III</t>
  </si>
  <si>
    <t>IV</t>
  </si>
  <si>
    <t>V</t>
  </si>
  <si>
    <t>VI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</si>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</sst>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1" xfId="0" quotePrefix="1" applyFont="1" applyBorder="1" applyAlignment="1">
      <alignment horizontal="center" vertical="center" wrapText="1"/>
    </xf>
    <xf numFmtId="9" fontId="4" fillId="0" borderId="1" xfId="1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9" fontId="4" fillId="3" borderId="8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9" fontId="4" fillId="3" borderId="7" xfId="1" applyFont="1" applyFill="1" applyBorder="1" applyAlignment="1">
      <alignment horizontal="center" vertical="center"/>
    </xf>
    <xf numFmtId="0" fontId="4" fillId="3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4" fillId="4" borderId="1" xfId="1" applyFont="1" applyFill="1" applyBorder="1" applyAlignment="1">
      <alignment horizontal="center" vertical="center" wrapText="1"/>
    </xf>
    <xf numFmtId="165" fontId="4" fillId="4" borderId="1" xfId="2" applyNumberFormat="1" applyFont="1" applyFill="1" applyBorder="1" applyAlignment="1">
      <alignment horizontal="center" vertical="center" wrapText="1"/>
    </xf>
    <xf numFmtId="9" fontId="4" fillId="4" borderId="8" xfId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right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14E67102-A7BA-490D-86B8-87372B0E0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34C446-F01D-48A9-80D9-D81536A6D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7DC27BC2-7619-4851-A9DA-D376D3107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510F8AE-EEC3-4DC6-B945-D7AE00D2C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4</xdr:row>
      <xdr:rowOff>125021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0</xdr:rowOff>
    </xdr:from>
    <xdr:to>
      <xdr:col>13</xdr:col>
      <xdr:colOff>672354</xdr:colOff>
      <xdr:row>4</xdr:row>
      <xdr:rowOff>77774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2446170</xdr:colOff>
      <xdr:row>4</xdr:row>
      <xdr:rowOff>120166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DC57ECAA-5993-4E68-A098-957CEA79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4</xdr:row>
      <xdr:rowOff>106537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FE4F75-C32A-4709-8C2E-73464378F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264" y="33618"/>
          <a:ext cx="1365836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112059</xdr:colOff>
      <xdr:row>0</xdr:row>
      <xdr:rowOff>0</xdr:rowOff>
    </xdr:from>
    <xdr:to>
      <xdr:col>13</xdr:col>
      <xdr:colOff>672353</xdr:colOff>
      <xdr:row>0</xdr:row>
      <xdr:rowOff>704290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F083A5DE-6CFF-4687-8F90-27A7923BB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ificaciones%20%20finales/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0">
          <cell r="B10" t="str">
            <v>L.I. SERGIO PELAYO VAQUERO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A21" zoomScale="101" zoomScaleNormal="85" zoomScaleSheetLayoutView="100" workbookViewId="0">
      <selection activeCell="A20" sqref="A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x14ac:dyDescent="0.3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3">
      <c r="A3" s="65" t="s">
        <v>27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3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x14ac:dyDescent="0.3">
      <c r="A6" s="75" t="s">
        <v>30</v>
      </c>
      <c r="B6" s="75"/>
      <c r="C6" s="75"/>
      <c r="D6" s="75"/>
      <c r="E6" s="76" t="s">
        <v>28</v>
      </c>
      <c r="F6" s="76"/>
      <c r="G6" s="76"/>
      <c r="H6" s="76"/>
      <c r="I6" s="3"/>
      <c r="J6" s="3"/>
      <c r="K6" s="3"/>
      <c r="L6" s="3"/>
      <c r="M6" s="3"/>
      <c r="N6" s="3"/>
    </row>
    <row r="7" spans="1:14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4.6" x14ac:dyDescent="0.4">
      <c r="A8" s="26" t="s">
        <v>2</v>
      </c>
      <c r="B8" s="67">
        <v>1</v>
      </c>
      <c r="C8" s="67"/>
      <c r="D8" s="12" t="s">
        <v>3</v>
      </c>
      <c r="E8" s="24">
        <v>5</v>
      </c>
      <c r="F8"/>
      <c r="G8" s="26" t="s">
        <v>4</v>
      </c>
      <c r="H8" s="24">
        <v>4</v>
      </c>
      <c r="I8" s="68" t="s">
        <v>5</v>
      </c>
      <c r="J8" s="68"/>
      <c r="K8" s="68"/>
      <c r="L8" s="67" t="s">
        <v>43</v>
      </c>
      <c r="M8" s="67"/>
      <c r="N8" s="67"/>
    </row>
    <row r="10" spans="1:14" x14ac:dyDescent="0.3">
      <c r="A10" s="26" t="s">
        <v>6</v>
      </c>
      <c r="B10" s="67" t="str">
        <f ca="1">'1'!B10</f>
        <v>L.I. SERGIO PELAYO VAQUERO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2.9" thickBot="1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x14ac:dyDescent="0.3">
      <c r="A12" s="69" t="s">
        <v>7</v>
      </c>
      <c r="B12" s="59" t="s">
        <v>8</v>
      </c>
      <c r="C12" s="59" t="s">
        <v>9</v>
      </c>
      <c r="D12" s="71" t="s">
        <v>10</v>
      </c>
      <c r="E12" s="71" t="s">
        <v>11</v>
      </c>
      <c r="F12" s="71" t="s">
        <v>12</v>
      </c>
      <c r="G12" s="71"/>
      <c r="H12" s="71" t="s">
        <v>13</v>
      </c>
      <c r="I12" s="71" t="s">
        <v>14</v>
      </c>
      <c r="J12" s="71" t="s">
        <v>15</v>
      </c>
      <c r="K12" s="71" t="s">
        <v>16</v>
      </c>
      <c r="L12" s="71" t="s">
        <v>17</v>
      </c>
      <c r="M12" s="71" t="s">
        <v>18</v>
      </c>
      <c r="N12" s="73" t="s">
        <v>19</v>
      </c>
    </row>
    <row r="13" spans="1:14" x14ac:dyDescent="0.3">
      <c r="A13" s="70"/>
      <c r="B13" s="60"/>
      <c r="C13" s="60"/>
      <c r="D13" s="72"/>
      <c r="E13" s="72"/>
      <c r="F13" s="25" t="s">
        <v>20</v>
      </c>
      <c r="G13" s="25" t="s">
        <v>21</v>
      </c>
      <c r="H13" s="72"/>
      <c r="I13" s="72"/>
      <c r="J13" s="72"/>
      <c r="K13" s="72"/>
      <c r="L13" s="72"/>
      <c r="M13" s="72"/>
      <c r="N13" s="74"/>
    </row>
    <row r="14" spans="1:14" s="9" customFormat="1" x14ac:dyDescent="0.3">
      <c r="A14" s="21" t="s">
        <v>32</v>
      </c>
      <c r="B14" s="7" t="s">
        <v>19</v>
      </c>
      <c r="C14" s="7" t="s">
        <v>33</v>
      </c>
      <c r="D14" s="7" t="s">
        <v>40</v>
      </c>
      <c r="E14" s="7">
        <v>36</v>
      </c>
      <c r="F14" s="7">
        <v>35</v>
      </c>
      <c r="G14" s="7" t="s">
        <v>23</v>
      </c>
      <c r="H14" s="7" t="s">
        <v>23</v>
      </c>
      <c r="I14" s="7">
        <v>1</v>
      </c>
      <c r="J14" s="7" t="s">
        <v>23</v>
      </c>
      <c r="K14" s="7">
        <v>0</v>
      </c>
      <c r="L14" s="8">
        <f t="shared" ref="L14:L26" si="0">K14/E14</f>
        <v>0</v>
      </c>
      <c r="M14" s="20">
        <v>81</v>
      </c>
      <c r="N14" s="13">
        <f>32/36</f>
        <v>0.88888888888888884</v>
      </c>
    </row>
    <row r="15" spans="1:14" s="9" customFormat="1" x14ac:dyDescent="0.3">
      <c r="A15" s="21" t="s">
        <v>32</v>
      </c>
      <c r="B15" s="7" t="s">
        <v>19</v>
      </c>
      <c r="C15" s="7" t="s">
        <v>42</v>
      </c>
      <c r="D15" s="7" t="s">
        <v>40</v>
      </c>
      <c r="E15" s="7">
        <v>35</v>
      </c>
      <c r="F15" s="7">
        <v>34</v>
      </c>
      <c r="G15" s="7" t="s">
        <v>23</v>
      </c>
      <c r="H15" s="7" t="s">
        <v>23</v>
      </c>
      <c r="I15" s="7">
        <v>1</v>
      </c>
      <c r="J15" s="7" t="s">
        <v>23</v>
      </c>
      <c r="K15" s="7">
        <v>0</v>
      </c>
      <c r="L15" s="8">
        <f t="shared" si="0"/>
        <v>0</v>
      </c>
      <c r="M15" s="20">
        <v>78</v>
      </c>
      <c r="N15" s="13">
        <f>34/35</f>
        <v>0.97142857142857142</v>
      </c>
    </row>
    <row r="16" spans="1:14" s="9" customFormat="1" x14ac:dyDescent="0.3">
      <c r="A16" s="21" t="s">
        <v>34</v>
      </c>
      <c r="B16" s="7" t="s">
        <v>19</v>
      </c>
      <c r="C16" s="7" t="s">
        <v>35</v>
      </c>
      <c r="D16" s="7" t="s">
        <v>41</v>
      </c>
      <c r="E16" s="7">
        <v>26</v>
      </c>
      <c r="F16" s="7">
        <v>26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0">
        <v>100</v>
      </c>
      <c r="N16" s="13">
        <f>26/26</f>
        <v>1</v>
      </c>
    </row>
    <row r="17" spans="1:14" s="9" customFormat="1" ht="24.9" x14ac:dyDescent="0.3">
      <c r="A17" s="21" t="s">
        <v>36</v>
      </c>
      <c r="B17" s="7" t="s">
        <v>19</v>
      </c>
      <c r="C17" s="7" t="s">
        <v>37</v>
      </c>
      <c r="D17" s="7" t="s">
        <v>29</v>
      </c>
      <c r="E17" s="7">
        <v>20</v>
      </c>
      <c r="F17" s="7">
        <v>20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7">
        <v>90</v>
      </c>
      <c r="N17" s="13">
        <v>1</v>
      </c>
    </row>
    <row r="18" spans="1:14" s="9" customFormat="1" ht="24.9" x14ac:dyDescent="0.3">
      <c r="A18" s="9" t="s">
        <v>38</v>
      </c>
      <c r="B18" s="7">
        <v>1</v>
      </c>
      <c r="C18" s="7" t="s">
        <v>39</v>
      </c>
      <c r="D18" s="7" t="s">
        <v>29</v>
      </c>
      <c r="E18" s="7">
        <v>7</v>
      </c>
      <c r="F18" s="7">
        <v>5</v>
      </c>
      <c r="G18" s="7" t="s">
        <v>23</v>
      </c>
      <c r="H18" s="7" t="s">
        <v>23</v>
      </c>
      <c r="I18" s="7">
        <v>2</v>
      </c>
      <c r="J18" s="7" t="s">
        <v>23</v>
      </c>
      <c r="K18" s="7">
        <v>0</v>
      </c>
      <c r="L18" s="8">
        <f>K17/E17</f>
        <v>0</v>
      </c>
      <c r="M18" s="27">
        <v>71</v>
      </c>
      <c r="N18" s="13">
        <f>5/7</f>
        <v>0.7142857142857143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124</v>
      </c>
      <c r="F26" s="15">
        <f>SUM(F14:F25)</f>
        <v>120</v>
      </c>
      <c r="G26" s="15">
        <f>SUM(G14:G25)</f>
        <v>0</v>
      </c>
      <c r="H26" s="16">
        <f>SUM(F26:G26)/E26</f>
        <v>0.967741935483871</v>
      </c>
      <c r="I26" s="15">
        <f t="shared" ref="I26" si="1">(E26-SUM(F26:G26))-K26</f>
        <v>4</v>
      </c>
      <c r="J26" s="16">
        <f t="shared" ref="J26" si="2">I26/E26</f>
        <v>3.2258064516129031E-2</v>
      </c>
      <c r="K26" s="15">
        <f>SUM(K14:K25)</f>
        <v>0</v>
      </c>
      <c r="L26" s="16">
        <f t="shared" si="0"/>
        <v>0</v>
      </c>
      <c r="M26" s="15">
        <f>AVERAGE(M14:M25)</f>
        <v>84</v>
      </c>
      <c r="N26" s="17">
        <f>AVERAGE(N14:N25)</f>
        <v>0.91492063492063491</v>
      </c>
    </row>
    <row r="28" spans="1:14" ht="120" customHeight="1" x14ac:dyDescent="0.3">
      <c r="A28" s="63" t="s">
        <v>24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30" spans="1:14" x14ac:dyDescent="0.3">
      <c r="A30" s="10"/>
    </row>
    <row r="31" spans="1:14" x14ac:dyDescent="0.3">
      <c r="B31" s="64" t="s">
        <v>25</v>
      </c>
      <c r="C31" s="64"/>
      <c r="D31" s="64"/>
      <c r="G31" s="65" t="s">
        <v>26</v>
      </c>
      <c r="H31" s="65"/>
      <c r="I31" s="65"/>
      <c r="J31" s="65"/>
    </row>
    <row r="32" spans="1:14" ht="62.25" customHeight="1" x14ac:dyDescent="0.3">
      <c r="B32" s="66"/>
      <c r="C32" s="66"/>
      <c r="D32" s="66"/>
      <c r="G32" s="67"/>
      <c r="H32" s="67"/>
      <c r="I32" s="67"/>
      <c r="J32" s="67"/>
    </row>
    <row r="33" spans="1:10" hidden="1" x14ac:dyDescent="0.3">
      <c r="A33" s="61" t="e">
        <v>#REF!</v>
      </c>
      <c r="B33" s="61"/>
      <c r="C33" s="22"/>
      <c r="E33" s="61"/>
      <c r="F33" s="61"/>
      <c r="G33" s="61"/>
      <c r="H33" s="61"/>
    </row>
    <row r="34" spans="1:10" hidden="1" x14ac:dyDescent="0.3"/>
    <row r="35" spans="1:10" ht="45" customHeight="1" x14ac:dyDescent="0.3">
      <c r="B35" s="62" t="str">
        <f ca="1">B10</f>
        <v>L.I. SERGIO PELAYO VAQUERO</v>
      </c>
      <c r="C35" s="62"/>
      <c r="D35" s="62"/>
      <c r="E35" s="11"/>
      <c r="F35" s="11"/>
      <c r="G35" s="62" t="s">
        <v>31</v>
      </c>
      <c r="H35" s="62"/>
      <c r="I35" s="62"/>
      <c r="J35" s="62"/>
    </row>
  </sheetData>
  <mergeCells count="31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zoomScale="132" zoomScaleNormal="8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x14ac:dyDescent="0.3">
      <c r="A2" s="30"/>
      <c r="B2" s="30"/>
      <c r="C2" s="30"/>
      <c r="E2" s="30"/>
      <c r="F2" s="30"/>
      <c r="G2" s="30"/>
      <c r="H2" s="30"/>
      <c r="I2" s="30"/>
      <c r="J2" s="30"/>
      <c r="K2" s="30"/>
    </row>
    <row r="3" spans="1:14" x14ac:dyDescent="0.3">
      <c r="A3" s="65" t="s">
        <v>27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4" x14ac:dyDescent="0.3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x14ac:dyDescent="0.3">
      <c r="A6" s="75" t="s">
        <v>30</v>
      </c>
      <c r="B6" s="75"/>
      <c r="C6" s="75"/>
      <c r="D6" s="75"/>
      <c r="E6" s="76" t="s">
        <v>28</v>
      </c>
      <c r="F6" s="76"/>
      <c r="G6" s="76"/>
      <c r="H6" s="76"/>
      <c r="I6" s="3"/>
      <c r="J6" s="3"/>
      <c r="K6" s="3"/>
      <c r="L6" s="3"/>
      <c r="M6" s="3"/>
      <c r="N6" s="3"/>
    </row>
    <row r="7" spans="1:14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4" ht="14.6" x14ac:dyDescent="0.4">
      <c r="A8" s="32" t="s">
        <v>2</v>
      </c>
      <c r="B8" s="67">
        <v>3</v>
      </c>
      <c r="C8" s="67"/>
      <c r="D8" s="12" t="s">
        <v>3</v>
      </c>
      <c r="E8" s="31">
        <v>5</v>
      </c>
      <c r="F8"/>
      <c r="G8" s="32" t="s">
        <v>4</v>
      </c>
      <c r="H8" s="31">
        <v>4</v>
      </c>
      <c r="I8" s="68" t="s">
        <v>5</v>
      </c>
      <c r="J8" s="68"/>
      <c r="K8" s="68"/>
      <c r="L8" s="67" t="s">
        <v>43</v>
      </c>
      <c r="M8" s="67"/>
      <c r="N8" s="67"/>
    </row>
    <row r="10" spans="1:14" x14ac:dyDescent="0.3">
      <c r="A10" s="32" t="s">
        <v>6</v>
      </c>
      <c r="B10" s="67" t="str">
        <f ca="1">'1'!B10</f>
        <v>L.I. SERGIO PELAYO VAQUERO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2.9" thickBot="1" x14ac:dyDescent="0.35">
      <c r="B11" s="29"/>
      <c r="C11" s="29"/>
      <c r="E11" s="29"/>
      <c r="F11" s="29"/>
      <c r="G11" s="29"/>
      <c r="H11" s="29"/>
      <c r="I11" s="29"/>
      <c r="J11" s="29"/>
      <c r="K11" s="29"/>
    </row>
    <row r="12" spans="1:14" x14ac:dyDescent="0.3">
      <c r="A12" s="69" t="s">
        <v>7</v>
      </c>
      <c r="B12" s="59" t="s">
        <v>8</v>
      </c>
      <c r="C12" s="59" t="s">
        <v>9</v>
      </c>
      <c r="D12" s="71" t="s">
        <v>10</v>
      </c>
      <c r="E12" s="71" t="s">
        <v>11</v>
      </c>
      <c r="F12" s="71" t="s">
        <v>12</v>
      </c>
      <c r="G12" s="71"/>
      <c r="H12" s="71" t="s">
        <v>13</v>
      </c>
      <c r="I12" s="71" t="s">
        <v>14</v>
      </c>
      <c r="J12" s="71" t="s">
        <v>15</v>
      </c>
      <c r="K12" s="71" t="s">
        <v>16</v>
      </c>
      <c r="L12" s="71" t="s">
        <v>17</v>
      </c>
      <c r="M12" s="71" t="s">
        <v>18</v>
      </c>
      <c r="N12" s="73" t="s">
        <v>19</v>
      </c>
    </row>
    <row r="13" spans="1:14" x14ac:dyDescent="0.3">
      <c r="A13" s="70"/>
      <c r="B13" s="60"/>
      <c r="C13" s="60"/>
      <c r="D13" s="72"/>
      <c r="E13" s="72"/>
      <c r="F13" s="28" t="s">
        <v>20</v>
      </c>
      <c r="G13" s="28" t="s">
        <v>21</v>
      </c>
      <c r="H13" s="72"/>
      <c r="I13" s="72"/>
      <c r="J13" s="72"/>
      <c r="K13" s="72"/>
      <c r="L13" s="72"/>
      <c r="M13" s="72"/>
      <c r="N13" s="74"/>
    </row>
    <row r="14" spans="1:14" s="9" customFormat="1" x14ac:dyDescent="0.3">
      <c r="A14" s="21" t="s">
        <v>32</v>
      </c>
      <c r="B14" s="7" t="s">
        <v>46</v>
      </c>
      <c r="C14" s="7" t="s">
        <v>33</v>
      </c>
      <c r="D14" s="7" t="s">
        <v>40</v>
      </c>
      <c r="E14" s="7">
        <v>36</v>
      </c>
      <c r="F14" s="7">
        <v>35</v>
      </c>
      <c r="G14" s="7" t="s">
        <v>23</v>
      </c>
      <c r="H14" s="7" t="s">
        <v>23</v>
      </c>
      <c r="I14" s="7">
        <v>1</v>
      </c>
      <c r="J14" s="7" t="s">
        <v>23</v>
      </c>
      <c r="K14" s="7">
        <v>0</v>
      </c>
      <c r="L14" s="8">
        <f t="shared" ref="L14:L26" si="0">K14/E14</f>
        <v>0</v>
      </c>
      <c r="M14" s="20">
        <v>77</v>
      </c>
      <c r="N14" s="13">
        <f>33/36</f>
        <v>0.91666666666666663</v>
      </c>
    </row>
    <row r="15" spans="1:14" s="9" customFormat="1" x14ac:dyDescent="0.3">
      <c r="A15" s="21" t="s">
        <v>32</v>
      </c>
      <c r="B15" s="7" t="s">
        <v>46</v>
      </c>
      <c r="C15" s="7" t="s">
        <v>42</v>
      </c>
      <c r="D15" s="7" t="s">
        <v>40</v>
      </c>
      <c r="E15" s="7">
        <v>35</v>
      </c>
      <c r="F15" s="7">
        <v>34</v>
      </c>
      <c r="G15" s="7" t="s">
        <v>23</v>
      </c>
      <c r="H15" s="7" t="s">
        <v>23</v>
      </c>
      <c r="I15" s="7">
        <v>1</v>
      </c>
      <c r="J15" s="7" t="s">
        <v>23</v>
      </c>
      <c r="K15" s="7">
        <v>0</v>
      </c>
      <c r="L15" s="8">
        <f t="shared" si="0"/>
        <v>0</v>
      </c>
      <c r="M15" s="20">
        <v>78</v>
      </c>
      <c r="N15" s="13">
        <f>34/35</f>
        <v>0.97142857142857142</v>
      </c>
    </row>
    <row r="16" spans="1:14" s="9" customFormat="1" x14ac:dyDescent="0.3">
      <c r="A16" s="21" t="s">
        <v>34</v>
      </c>
      <c r="B16" s="7" t="s">
        <v>44</v>
      </c>
      <c r="C16" s="7" t="s">
        <v>35</v>
      </c>
      <c r="D16" s="7" t="s">
        <v>41</v>
      </c>
      <c r="E16" s="7">
        <v>26</v>
      </c>
      <c r="F16" s="7" t="s">
        <v>23</v>
      </c>
      <c r="G16" s="7" t="s">
        <v>23</v>
      </c>
      <c r="H16" s="7" t="s">
        <v>23</v>
      </c>
      <c r="I16" s="7" t="s">
        <v>23</v>
      </c>
      <c r="J16" s="7" t="s">
        <v>23</v>
      </c>
      <c r="K16" s="38" t="s">
        <v>45</v>
      </c>
      <c r="L16" s="39" t="s">
        <v>45</v>
      </c>
      <c r="M16" s="7" t="s">
        <v>23</v>
      </c>
      <c r="N16" s="7" t="s">
        <v>23</v>
      </c>
    </row>
    <row r="17" spans="1:14" s="9" customFormat="1" ht="24.9" x14ac:dyDescent="0.3">
      <c r="A17" s="21" t="s">
        <v>36</v>
      </c>
      <c r="B17" s="7" t="s">
        <v>44</v>
      </c>
      <c r="C17" s="7" t="s">
        <v>37</v>
      </c>
      <c r="D17" s="7" t="s">
        <v>29</v>
      </c>
      <c r="E17" s="7">
        <v>20</v>
      </c>
      <c r="F17" s="7" t="s">
        <v>23</v>
      </c>
      <c r="G17" s="38" t="s">
        <v>45</v>
      </c>
      <c r="H17" s="7" t="s">
        <v>23</v>
      </c>
      <c r="I17" s="38" t="s">
        <v>45</v>
      </c>
      <c r="J17" s="7" t="s">
        <v>23</v>
      </c>
      <c r="K17" s="38" t="s">
        <v>45</v>
      </c>
      <c r="L17" s="38" t="s">
        <v>45</v>
      </c>
      <c r="M17" s="38" t="s">
        <v>45</v>
      </c>
      <c r="N17" s="38" t="s">
        <v>45</v>
      </c>
    </row>
    <row r="18" spans="1:14" s="9" customFormat="1" ht="24.9" x14ac:dyDescent="0.3">
      <c r="A18" s="9" t="s">
        <v>38</v>
      </c>
      <c r="B18" s="7" t="s">
        <v>46</v>
      </c>
      <c r="C18" s="7" t="s">
        <v>39</v>
      </c>
      <c r="D18" s="7" t="s">
        <v>29</v>
      </c>
      <c r="E18" s="7">
        <v>7</v>
      </c>
      <c r="F18" s="7">
        <v>6</v>
      </c>
      <c r="G18" s="7" t="s">
        <v>23</v>
      </c>
      <c r="H18" s="7" t="s">
        <v>23</v>
      </c>
      <c r="I18" s="7">
        <v>1</v>
      </c>
      <c r="J18" s="7" t="s">
        <v>23</v>
      </c>
      <c r="K18" s="7">
        <v>0</v>
      </c>
      <c r="L18" s="8">
        <v>0</v>
      </c>
      <c r="M18" s="27">
        <v>86</v>
      </c>
      <c r="N18" s="13">
        <f>6/7</f>
        <v>0.8571428571428571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124</v>
      </c>
      <c r="F26" s="15">
        <f>SUM(F14:F25)</f>
        <v>75</v>
      </c>
      <c r="G26" s="15">
        <f>SUM(G14:G25)</f>
        <v>0</v>
      </c>
      <c r="H26" s="16">
        <f>SUM(F26:G26)/E26</f>
        <v>0.60483870967741937</v>
      </c>
      <c r="I26" s="15">
        <f t="shared" ref="I26" si="1">(E26-SUM(F26:G26))-K26</f>
        <v>49</v>
      </c>
      <c r="J26" s="16">
        <f t="shared" ref="J26" si="2">I26/E26</f>
        <v>0.39516129032258063</v>
      </c>
      <c r="K26" s="15">
        <f>SUM(K14:K25)</f>
        <v>0</v>
      </c>
      <c r="L26" s="16">
        <f t="shared" si="0"/>
        <v>0</v>
      </c>
      <c r="M26" s="15">
        <f>AVERAGE(M14:M25)</f>
        <v>80.333333333333329</v>
      </c>
      <c r="N26" s="17">
        <f>AVERAGE(N14:N25)</f>
        <v>0.91507936507936505</v>
      </c>
    </row>
    <row r="28" spans="1:14" ht="120" customHeight="1" x14ac:dyDescent="0.3">
      <c r="A28" s="63" t="s">
        <v>24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30" spans="1:14" x14ac:dyDescent="0.3">
      <c r="A30" s="10"/>
    </row>
    <row r="31" spans="1:14" x14ac:dyDescent="0.3">
      <c r="B31" s="64" t="s">
        <v>25</v>
      </c>
      <c r="C31" s="64"/>
      <c r="D31" s="64"/>
      <c r="G31" s="65" t="s">
        <v>26</v>
      </c>
      <c r="H31" s="65"/>
      <c r="I31" s="65"/>
      <c r="J31" s="65"/>
    </row>
    <row r="32" spans="1:14" ht="62.25" customHeight="1" x14ac:dyDescent="0.3">
      <c r="B32" s="66"/>
      <c r="C32" s="66"/>
      <c r="D32" s="66"/>
      <c r="G32" s="67"/>
      <c r="H32" s="67"/>
      <c r="I32" s="67"/>
      <c r="J32" s="67"/>
    </row>
    <row r="33" spans="1:10" hidden="1" x14ac:dyDescent="0.3">
      <c r="A33" s="61" t="e">
        <v>#REF!</v>
      </c>
      <c r="B33" s="61"/>
      <c r="C33" s="29"/>
      <c r="E33" s="61"/>
      <c r="F33" s="61"/>
      <c r="G33" s="61"/>
      <c r="H33" s="61"/>
    </row>
    <row r="34" spans="1:10" hidden="1" x14ac:dyDescent="0.3"/>
    <row r="35" spans="1:10" ht="45" customHeight="1" x14ac:dyDescent="0.3">
      <c r="B35" s="62" t="str">
        <f ca="1">B10</f>
        <v>L.I. SERGIO PELAYO VAQUERO</v>
      </c>
      <c r="C35" s="62"/>
      <c r="D35" s="62"/>
      <c r="E35" s="11"/>
      <c r="F35" s="11"/>
      <c r="G35" s="62" t="s">
        <v>31</v>
      </c>
      <c r="H35" s="62"/>
      <c r="I35" s="62"/>
      <c r="J35" s="6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M12:M13"/>
    <mergeCell ref="N12:N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31" zoomScale="85" zoomScaleNormal="85" zoomScaleSheetLayoutView="100" workbookViewId="0">
      <selection activeCell="A7" sqref="A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x14ac:dyDescent="0.3">
      <c r="A6" s="75"/>
      <c r="B6" s="75"/>
      <c r="C6" s="75"/>
      <c r="D6" s="75"/>
      <c r="E6" s="76"/>
      <c r="F6" s="76"/>
      <c r="G6" s="76"/>
      <c r="H6" s="7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67"/>
      <c r="C8" s="67"/>
      <c r="D8" s="12"/>
      <c r="E8" s="18"/>
      <c r="F8"/>
      <c r="G8" s="4"/>
      <c r="H8" s="18"/>
      <c r="I8" s="68"/>
      <c r="J8" s="68"/>
      <c r="K8" s="68"/>
      <c r="L8" s="67"/>
      <c r="M8" s="67"/>
      <c r="N8" s="67"/>
    </row>
    <row r="10" spans="1:14" x14ac:dyDescent="0.3">
      <c r="A10" s="4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69"/>
      <c r="B12" s="59"/>
      <c r="C12" s="59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3"/>
    </row>
    <row r="13" spans="1:14" x14ac:dyDescent="0.3">
      <c r="A13" s="70"/>
      <c r="B13" s="60"/>
      <c r="C13" s="60"/>
      <c r="D13" s="72"/>
      <c r="E13" s="72"/>
      <c r="F13" s="6"/>
      <c r="G13" s="6"/>
      <c r="H13" s="72"/>
      <c r="I13" s="72"/>
      <c r="J13" s="72"/>
      <c r="K13" s="72"/>
      <c r="L13" s="72"/>
      <c r="M13" s="72"/>
      <c r="N13" s="74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3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2.9" thickBot="1" x14ac:dyDescent="0.35">
      <c r="A29" s="14"/>
      <c r="B29" s="15"/>
      <c r="C29" s="15"/>
      <c r="D29" s="15"/>
      <c r="E29" s="15"/>
      <c r="F29" s="15"/>
      <c r="G29" s="15"/>
      <c r="H29" s="16"/>
      <c r="I29" s="15"/>
      <c r="J29" s="16"/>
      <c r="K29" s="15"/>
      <c r="L29" s="16"/>
      <c r="M29" s="15"/>
      <c r="N29" s="17"/>
    </row>
    <row r="31" spans="1:14" ht="120" customHeight="1" x14ac:dyDescent="0.3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</row>
    <row r="33" spans="1:10" x14ac:dyDescent="0.3">
      <c r="A33" s="10"/>
    </row>
    <row r="34" spans="1:10" x14ac:dyDescent="0.3">
      <c r="B34" s="64"/>
      <c r="C34" s="64"/>
      <c r="D34" s="64"/>
      <c r="G34" s="65"/>
      <c r="H34" s="65"/>
      <c r="I34" s="65"/>
      <c r="J34" s="65"/>
    </row>
    <row r="35" spans="1:10" ht="62.25" customHeight="1" x14ac:dyDescent="0.3">
      <c r="B35" s="66"/>
      <c r="C35" s="66"/>
      <c r="D35" s="66"/>
      <c r="G35" s="67"/>
      <c r="H35" s="67"/>
      <c r="I35" s="67"/>
      <c r="J35" s="67"/>
    </row>
    <row r="36" spans="1:10" hidden="1" x14ac:dyDescent="0.3">
      <c r="A36" s="61"/>
      <c r="B36" s="61"/>
      <c r="C36" s="5"/>
      <c r="E36" s="61"/>
      <c r="F36" s="61"/>
      <c r="G36" s="61"/>
      <c r="H36" s="61"/>
    </row>
    <row r="37" spans="1:10" hidden="1" x14ac:dyDescent="0.3"/>
    <row r="38" spans="1:10" ht="45" customHeight="1" x14ac:dyDescent="0.3">
      <c r="B38" s="62"/>
      <c r="C38" s="62"/>
      <c r="D38" s="62"/>
      <c r="E38" s="11"/>
      <c r="F38" s="11"/>
      <c r="G38" s="62"/>
      <c r="H38" s="62"/>
      <c r="I38" s="62"/>
      <c r="J38" s="6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topLeftCell="A7" zoomScale="154" zoomScaleNormal="85" zoomScaleSheetLayoutView="100" workbookViewId="0">
      <selection activeCell="B9" sqref="B9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x14ac:dyDescent="0.3">
      <c r="A2" s="35"/>
      <c r="B2" s="35"/>
      <c r="C2" s="35"/>
      <c r="E2" s="35"/>
      <c r="F2" s="35"/>
      <c r="G2" s="35"/>
      <c r="H2" s="35"/>
      <c r="I2" s="35"/>
      <c r="J2" s="35"/>
      <c r="K2" s="35"/>
    </row>
    <row r="3" spans="1:14" x14ac:dyDescent="0.3">
      <c r="A3" s="65" t="s">
        <v>27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4" x14ac:dyDescent="0.3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x14ac:dyDescent="0.3">
      <c r="A6" s="75" t="s">
        <v>30</v>
      </c>
      <c r="B6" s="75"/>
      <c r="C6" s="75"/>
      <c r="D6" s="75"/>
      <c r="E6" s="76" t="s">
        <v>28</v>
      </c>
      <c r="F6" s="76"/>
      <c r="G6" s="76"/>
      <c r="H6" s="76"/>
      <c r="I6" s="3"/>
      <c r="J6" s="3"/>
      <c r="K6" s="3"/>
      <c r="L6" s="3"/>
      <c r="M6" s="3"/>
      <c r="N6" s="3"/>
    </row>
    <row r="7" spans="1:14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4" ht="14.6" x14ac:dyDescent="0.4">
      <c r="A8" s="37" t="s">
        <v>2</v>
      </c>
      <c r="B8" s="67">
        <v>4</v>
      </c>
      <c r="C8" s="67"/>
      <c r="D8" s="12" t="s">
        <v>3</v>
      </c>
      <c r="E8" s="36">
        <v>5</v>
      </c>
      <c r="F8"/>
      <c r="G8" s="37" t="s">
        <v>4</v>
      </c>
      <c r="H8" s="36">
        <v>4</v>
      </c>
      <c r="I8" s="68" t="s">
        <v>5</v>
      </c>
      <c r="J8" s="68"/>
      <c r="K8" s="68"/>
      <c r="L8" s="67" t="s">
        <v>43</v>
      </c>
      <c r="M8" s="67"/>
      <c r="N8" s="67"/>
    </row>
    <row r="10" spans="1:14" x14ac:dyDescent="0.3">
      <c r="A10" s="37" t="s">
        <v>6</v>
      </c>
      <c r="B10" s="67" t="str">
        <f ca="1">'1'!B10</f>
        <v>L.I. SERGIO PELAYO VAQUERO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2.9" thickBot="1" x14ac:dyDescent="0.35">
      <c r="B11" s="34"/>
      <c r="C11" s="34"/>
      <c r="E11" s="34"/>
      <c r="F11" s="34"/>
      <c r="G11" s="34"/>
      <c r="H11" s="34"/>
      <c r="I11" s="34"/>
      <c r="J11" s="34"/>
      <c r="K11" s="34"/>
    </row>
    <row r="12" spans="1:14" x14ac:dyDescent="0.3">
      <c r="A12" s="69" t="s">
        <v>7</v>
      </c>
      <c r="B12" s="59" t="s">
        <v>8</v>
      </c>
      <c r="C12" s="59" t="s">
        <v>9</v>
      </c>
      <c r="D12" s="71" t="s">
        <v>10</v>
      </c>
      <c r="E12" s="71" t="s">
        <v>11</v>
      </c>
      <c r="F12" s="71" t="s">
        <v>12</v>
      </c>
      <c r="G12" s="71"/>
      <c r="H12" s="71" t="s">
        <v>13</v>
      </c>
      <c r="I12" s="71" t="s">
        <v>14</v>
      </c>
      <c r="J12" s="71" t="s">
        <v>15</v>
      </c>
      <c r="K12" s="71" t="s">
        <v>16</v>
      </c>
      <c r="L12" s="71" t="s">
        <v>17</v>
      </c>
      <c r="M12" s="71" t="s">
        <v>18</v>
      </c>
      <c r="N12" s="73" t="s">
        <v>19</v>
      </c>
    </row>
    <row r="13" spans="1:14" x14ac:dyDescent="0.3">
      <c r="A13" s="70"/>
      <c r="B13" s="60"/>
      <c r="C13" s="60"/>
      <c r="D13" s="72"/>
      <c r="E13" s="72"/>
      <c r="F13" s="33" t="s">
        <v>20</v>
      </c>
      <c r="G13" s="33" t="s">
        <v>21</v>
      </c>
      <c r="H13" s="72"/>
      <c r="I13" s="72"/>
      <c r="J13" s="72"/>
      <c r="K13" s="72"/>
      <c r="L13" s="72"/>
      <c r="M13" s="72"/>
      <c r="N13" s="74"/>
    </row>
    <row r="14" spans="1:14" s="9" customFormat="1" x14ac:dyDescent="0.3">
      <c r="A14" s="45" t="s">
        <v>32</v>
      </c>
      <c r="B14" s="46" t="s">
        <v>47</v>
      </c>
      <c r="C14" s="46" t="s">
        <v>33</v>
      </c>
      <c r="D14" s="46" t="s">
        <v>40</v>
      </c>
      <c r="E14" s="46">
        <v>36</v>
      </c>
      <c r="F14" s="46">
        <v>35</v>
      </c>
      <c r="G14" s="46" t="s">
        <v>23</v>
      </c>
      <c r="H14" s="46" t="s">
        <v>23</v>
      </c>
      <c r="I14" s="46">
        <v>1</v>
      </c>
      <c r="J14" s="46" t="s">
        <v>23</v>
      </c>
      <c r="K14" s="46">
        <v>0</v>
      </c>
      <c r="L14" s="47">
        <f t="shared" ref="L14:L32" si="0">K14/E14</f>
        <v>0</v>
      </c>
      <c r="M14" s="48">
        <v>82</v>
      </c>
      <c r="N14" s="49">
        <f>33/36</f>
        <v>0.91666666666666663</v>
      </c>
    </row>
    <row r="15" spans="1:14" s="9" customFormat="1" x14ac:dyDescent="0.3">
      <c r="A15" s="45" t="s">
        <v>32</v>
      </c>
      <c r="B15" s="46" t="s">
        <v>48</v>
      </c>
      <c r="C15" s="46" t="s">
        <v>33</v>
      </c>
      <c r="D15" s="46" t="s">
        <v>40</v>
      </c>
      <c r="E15" s="46">
        <v>36</v>
      </c>
      <c r="F15" s="46">
        <v>35</v>
      </c>
      <c r="G15" s="46" t="s">
        <v>23</v>
      </c>
      <c r="H15" s="46" t="s">
        <v>23</v>
      </c>
      <c r="I15" s="46">
        <v>1</v>
      </c>
      <c r="J15" s="46" t="s">
        <v>23</v>
      </c>
      <c r="K15" s="46">
        <v>0</v>
      </c>
      <c r="L15" s="47">
        <f t="shared" ref="L15:L16" si="1">K15/E15</f>
        <v>0</v>
      </c>
      <c r="M15" s="48">
        <v>82</v>
      </c>
      <c r="N15" s="49">
        <f>31/36</f>
        <v>0.86111111111111116</v>
      </c>
    </row>
    <row r="16" spans="1:14" s="9" customFormat="1" x14ac:dyDescent="0.3">
      <c r="A16" s="45" t="s">
        <v>32</v>
      </c>
      <c r="B16" s="46" t="s">
        <v>49</v>
      </c>
      <c r="C16" s="46" t="s">
        <v>33</v>
      </c>
      <c r="D16" s="46" t="s">
        <v>40</v>
      </c>
      <c r="E16" s="46">
        <v>36</v>
      </c>
      <c r="F16" s="46">
        <v>35</v>
      </c>
      <c r="G16" s="46" t="s">
        <v>23</v>
      </c>
      <c r="H16" s="46" t="s">
        <v>23</v>
      </c>
      <c r="I16" s="46">
        <v>1</v>
      </c>
      <c r="J16" s="46" t="s">
        <v>23</v>
      </c>
      <c r="K16" s="46">
        <v>0</v>
      </c>
      <c r="L16" s="47">
        <f t="shared" si="1"/>
        <v>0</v>
      </c>
      <c r="M16" s="48">
        <v>81</v>
      </c>
      <c r="N16" s="49">
        <f>27/36</f>
        <v>0.75</v>
      </c>
    </row>
    <row r="17" spans="1:14" s="9" customFormat="1" x14ac:dyDescent="0.3">
      <c r="A17" s="45" t="s">
        <v>32</v>
      </c>
      <c r="B17" s="46" t="s">
        <v>47</v>
      </c>
      <c r="C17" s="46" t="s">
        <v>42</v>
      </c>
      <c r="D17" s="46" t="s">
        <v>40</v>
      </c>
      <c r="E17" s="46">
        <v>35</v>
      </c>
      <c r="F17" s="46">
        <v>33</v>
      </c>
      <c r="G17" s="46" t="s">
        <v>23</v>
      </c>
      <c r="H17" s="46" t="s">
        <v>23</v>
      </c>
      <c r="I17" s="46">
        <v>2</v>
      </c>
      <c r="J17" s="46" t="s">
        <v>23</v>
      </c>
      <c r="K17" s="46">
        <v>0</v>
      </c>
      <c r="L17" s="47">
        <f>K17/E17</f>
        <v>0</v>
      </c>
      <c r="M17" s="48">
        <v>76</v>
      </c>
      <c r="N17" s="49">
        <f>33/35</f>
        <v>0.94285714285714284</v>
      </c>
    </row>
    <row r="18" spans="1:14" s="9" customFormat="1" x14ac:dyDescent="0.3">
      <c r="A18" s="45" t="s">
        <v>32</v>
      </c>
      <c r="B18" s="46" t="s">
        <v>48</v>
      </c>
      <c r="C18" s="46" t="s">
        <v>42</v>
      </c>
      <c r="D18" s="46" t="s">
        <v>40</v>
      </c>
      <c r="E18" s="46">
        <v>35</v>
      </c>
      <c r="F18" s="46">
        <v>31</v>
      </c>
      <c r="G18" s="46" t="s">
        <v>23</v>
      </c>
      <c r="H18" s="46" t="s">
        <v>23</v>
      </c>
      <c r="I18" s="46">
        <v>4</v>
      </c>
      <c r="J18" s="46" t="s">
        <v>23</v>
      </c>
      <c r="K18" s="46">
        <v>0</v>
      </c>
      <c r="L18" s="47">
        <f>K18/E18</f>
        <v>0</v>
      </c>
      <c r="M18" s="48">
        <v>71</v>
      </c>
      <c r="N18" s="49">
        <f>31/35</f>
        <v>0.88571428571428568</v>
      </c>
    </row>
    <row r="19" spans="1:14" s="9" customFormat="1" x14ac:dyDescent="0.3">
      <c r="A19" s="45" t="s">
        <v>32</v>
      </c>
      <c r="B19" s="46" t="s">
        <v>49</v>
      </c>
      <c r="C19" s="46" t="s">
        <v>42</v>
      </c>
      <c r="D19" s="46" t="s">
        <v>40</v>
      </c>
      <c r="E19" s="46">
        <v>35</v>
      </c>
      <c r="F19" s="46">
        <v>31</v>
      </c>
      <c r="G19" s="46" t="s">
        <v>23</v>
      </c>
      <c r="H19" s="46" t="s">
        <v>23</v>
      </c>
      <c r="I19" s="46">
        <v>4</v>
      </c>
      <c r="J19" s="46" t="s">
        <v>23</v>
      </c>
      <c r="K19" s="46">
        <v>0</v>
      </c>
      <c r="L19" s="47">
        <f>K19/E19</f>
        <v>0</v>
      </c>
      <c r="M19" s="48">
        <v>71</v>
      </c>
      <c r="N19" s="49">
        <f>31/35</f>
        <v>0.88571428571428568</v>
      </c>
    </row>
    <row r="20" spans="1:14" s="9" customFormat="1" x14ac:dyDescent="0.3">
      <c r="A20" s="45" t="s">
        <v>34</v>
      </c>
      <c r="B20" s="46" t="s">
        <v>47</v>
      </c>
      <c r="C20" s="46" t="s">
        <v>35</v>
      </c>
      <c r="D20" s="46" t="s">
        <v>41</v>
      </c>
      <c r="E20" s="46">
        <v>28</v>
      </c>
      <c r="F20" s="46">
        <v>26</v>
      </c>
      <c r="G20" s="46" t="s">
        <v>23</v>
      </c>
      <c r="H20" s="46" t="s">
        <v>23</v>
      </c>
      <c r="I20" s="46">
        <v>2</v>
      </c>
      <c r="J20" s="46" t="s">
        <v>23</v>
      </c>
      <c r="K20" s="46">
        <v>0</v>
      </c>
      <c r="L20" s="47">
        <f t="shared" ref="L20:L22" si="2">K20/E20</f>
        <v>0</v>
      </c>
      <c r="M20" s="50">
        <v>91</v>
      </c>
      <c r="N20" s="49">
        <f>24/28</f>
        <v>0.8571428571428571</v>
      </c>
    </row>
    <row r="21" spans="1:14" s="9" customFormat="1" x14ac:dyDescent="0.3">
      <c r="A21" s="45" t="s">
        <v>34</v>
      </c>
      <c r="B21" s="46" t="s">
        <v>48</v>
      </c>
      <c r="C21" s="46" t="s">
        <v>35</v>
      </c>
      <c r="D21" s="46" t="s">
        <v>41</v>
      </c>
      <c r="E21" s="46">
        <v>28</v>
      </c>
      <c r="F21" s="46">
        <v>26</v>
      </c>
      <c r="G21" s="46" t="s">
        <v>23</v>
      </c>
      <c r="H21" s="46" t="s">
        <v>23</v>
      </c>
      <c r="I21" s="46">
        <v>2</v>
      </c>
      <c r="J21" s="46" t="s">
        <v>23</v>
      </c>
      <c r="K21" s="46">
        <v>0</v>
      </c>
      <c r="L21" s="47">
        <f t="shared" si="2"/>
        <v>0</v>
      </c>
      <c r="M21" s="50">
        <v>90</v>
      </c>
      <c r="N21" s="49">
        <f>23/28</f>
        <v>0.8214285714285714</v>
      </c>
    </row>
    <row r="22" spans="1:14" s="9" customFormat="1" ht="24.9" x14ac:dyDescent="0.3">
      <c r="A22" s="45" t="s">
        <v>36</v>
      </c>
      <c r="B22" s="46" t="s">
        <v>47</v>
      </c>
      <c r="C22" s="46" t="s">
        <v>37</v>
      </c>
      <c r="D22" s="46" t="s">
        <v>29</v>
      </c>
      <c r="E22" s="46">
        <v>20</v>
      </c>
      <c r="F22" s="46">
        <v>19</v>
      </c>
      <c r="G22" s="51" t="s">
        <v>45</v>
      </c>
      <c r="H22" s="46" t="s">
        <v>23</v>
      </c>
      <c r="I22" s="51">
        <v>1</v>
      </c>
      <c r="J22" s="46" t="s">
        <v>23</v>
      </c>
      <c r="K22" s="46">
        <v>0</v>
      </c>
      <c r="L22" s="47">
        <f t="shared" si="2"/>
        <v>0</v>
      </c>
      <c r="M22" s="51">
        <v>82</v>
      </c>
      <c r="N22" s="49">
        <f>11/20</f>
        <v>0.55000000000000004</v>
      </c>
    </row>
    <row r="23" spans="1:14" s="9" customFormat="1" ht="24.9" x14ac:dyDescent="0.3">
      <c r="A23" s="45" t="s">
        <v>36</v>
      </c>
      <c r="B23" s="46" t="s">
        <v>48</v>
      </c>
      <c r="C23" s="46" t="s">
        <v>37</v>
      </c>
      <c r="D23" s="46" t="s">
        <v>29</v>
      </c>
      <c r="E23" s="46">
        <v>20</v>
      </c>
      <c r="F23" s="46">
        <v>19</v>
      </c>
      <c r="G23" s="51" t="s">
        <v>45</v>
      </c>
      <c r="H23" s="46" t="s">
        <v>23</v>
      </c>
      <c r="I23" s="51">
        <v>1</v>
      </c>
      <c r="J23" s="46" t="s">
        <v>23</v>
      </c>
      <c r="K23" s="46">
        <v>0</v>
      </c>
      <c r="L23" s="47">
        <f t="shared" ref="L23" si="3">K23/E23</f>
        <v>0</v>
      </c>
      <c r="M23" s="51">
        <v>83</v>
      </c>
      <c r="N23" s="49">
        <f>12/20</f>
        <v>0.6</v>
      </c>
    </row>
    <row r="24" spans="1:14" s="9" customFormat="1" ht="24.9" x14ac:dyDescent="0.3">
      <c r="A24" s="52" t="s">
        <v>38</v>
      </c>
      <c r="B24" s="46" t="s">
        <v>47</v>
      </c>
      <c r="C24" s="46" t="s">
        <v>39</v>
      </c>
      <c r="D24" s="46" t="s">
        <v>29</v>
      </c>
      <c r="E24" s="46">
        <v>7</v>
      </c>
      <c r="F24" s="46">
        <v>6</v>
      </c>
      <c r="G24" s="46" t="s">
        <v>23</v>
      </c>
      <c r="H24" s="46" t="s">
        <v>23</v>
      </c>
      <c r="I24" s="46">
        <v>1</v>
      </c>
      <c r="J24" s="46" t="s">
        <v>23</v>
      </c>
      <c r="K24" s="46">
        <v>0</v>
      </c>
      <c r="L24" s="47">
        <v>0</v>
      </c>
      <c r="M24" s="53">
        <v>86</v>
      </c>
      <c r="N24" s="49">
        <f>6/7</f>
        <v>0.8571428571428571</v>
      </c>
    </row>
    <row r="25" spans="1:14" s="9" customFormat="1" ht="24.9" x14ac:dyDescent="0.3">
      <c r="A25" s="52" t="s">
        <v>38</v>
      </c>
      <c r="B25" s="46" t="s">
        <v>48</v>
      </c>
      <c r="C25" s="46" t="s">
        <v>39</v>
      </c>
      <c r="D25" s="46" t="s">
        <v>29</v>
      </c>
      <c r="E25" s="46">
        <v>7</v>
      </c>
      <c r="F25" s="46">
        <v>6</v>
      </c>
      <c r="G25" s="46" t="s">
        <v>23</v>
      </c>
      <c r="H25" s="46" t="s">
        <v>23</v>
      </c>
      <c r="I25" s="46">
        <v>1</v>
      </c>
      <c r="J25" s="47" t="s">
        <v>23</v>
      </c>
      <c r="K25" s="46">
        <v>0</v>
      </c>
      <c r="L25" s="47">
        <v>0</v>
      </c>
      <c r="M25" s="53">
        <v>86</v>
      </c>
      <c r="N25" s="49">
        <f t="shared" ref="N25:N26" si="4">6/7</f>
        <v>0.8571428571428571</v>
      </c>
    </row>
    <row r="26" spans="1:14" s="9" customFormat="1" ht="24.9" x14ac:dyDescent="0.3">
      <c r="A26" s="52" t="s">
        <v>38</v>
      </c>
      <c r="B26" s="46" t="s">
        <v>49</v>
      </c>
      <c r="C26" s="46" t="s">
        <v>39</v>
      </c>
      <c r="D26" s="46" t="s">
        <v>29</v>
      </c>
      <c r="E26" s="46">
        <v>7</v>
      </c>
      <c r="F26" s="46">
        <v>6</v>
      </c>
      <c r="G26" s="46" t="s">
        <v>23</v>
      </c>
      <c r="H26" s="46" t="s">
        <v>23</v>
      </c>
      <c r="I26" s="46">
        <v>1</v>
      </c>
      <c r="J26" s="47" t="s">
        <v>23</v>
      </c>
      <c r="K26" s="46">
        <v>0</v>
      </c>
      <c r="L26" s="47">
        <v>0</v>
      </c>
      <c r="M26" s="53">
        <v>86</v>
      </c>
      <c r="N26" s="49">
        <f t="shared" si="4"/>
        <v>0.8571428571428571</v>
      </c>
    </row>
    <row r="27" spans="1:14" s="9" customFormat="1" x14ac:dyDescent="0.3">
      <c r="A27" s="46"/>
      <c r="B27" s="46"/>
      <c r="C27" s="46"/>
      <c r="D27" s="46"/>
      <c r="E27" s="46"/>
      <c r="F27" s="46"/>
      <c r="G27" s="46"/>
      <c r="H27" s="47"/>
      <c r="I27" s="46"/>
      <c r="J27" s="47"/>
      <c r="K27" s="46"/>
      <c r="L27" s="47"/>
      <c r="M27" s="46"/>
      <c r="N27" s="49"/>
    </row>
    <row r="28" spans="1:14" s="9" customFormat="1" x14ac:dyDescent="0.3">
      <c r="A28" s="46"/>
      <c r="B28" s="46"/>
      <c r="C28" s="46"/>
      <c r="D28" s="46"/>
      <c r="E28" s="46"/>
      <c r="F28" s="46"/>
      <c r="G28" s="46"/>
      <c r="H28" s="47"/>
      <c r="I28" s="46"/>
      <c r="J28" s="47"/>
      <c r="K28" s="46"/>
      <c r="L28" s="47"/>
      <c r="M28" s="46"/>
      <c r="N28" s="49"/>
    </row>
    <row r="29" spans="1:14" s="9" customFormat="1" x14ac:dyDescent="0.3">
      <c r="A29" s="46"/>
      <c r="B29" s="46"/>
      <c r="C29" s="46"/>
      <c r="D29" s="46"/>
      <c r="E29" s="46"/>
      <c r="F29" s="46"/>
      <c r="G29" s="46"/>
      <c r="H29" s="47"/>
      <c r="I29" s="46"/>
      <c r="J29" s="47"/>
      <c r="K29" s="46"/>
      <c r="L29" s="47"/>
      <c r="M29" s="46"/>
      <c r="N29" s="49"/>
    </row>
    <row r="30" spans="1:14" s="9" customFormat="1" x14ac:dyDescent="0.3">
      <c r="A30" s="46"/>
      <c r="B30" s="46"/>
      <c r="C30" s="46"/>
      <c r="D30" s="46"/>
      <c r="E30" s="46"/>
      <c r="F30" s="46"/>
      <c r="G30" s="46"/>
      <c r="H30" s="47"/>
      <c r="I30" s="46"/>
      <c r="J30" s="47"/>
      <c r="K30" s="46"/>
      <c r="L30" s="47"/>
      <c r="M30" s="46"/>
      <c r="N30" s="49"/>
    </row>
    <row r="31" spans="1:14" s="9" customFormat="1" x14ac:dyDescent="0.3">
      <c r="A31" s="46"/>
      <c r="B31" s="46"/>
      <c r="C31" s="46"/>
      <c r="D31" s="46"/>
      <c r="E31" s="46"/>
      <c r="F31" s="46"/>
      <c r="G31" s="46"/>
      <c r="H31" s="47"/>
      <c r="I31" s="46"/>
      <c r="J31" s="47"/>
      <c r="K31" s="46"/>
      <c r="L31" s="47"/>
      <c r="M31" s="46"/>
      <c r="N31" s="49"/>
    </row>
    <row r="32" spans="1:14" ht="12.9" thickBot="1" x14ac:dyDescent="0.35">
      <c r="A32" s="54" t="s">
        <v>22</v>
      </c>
      <c r="B32" s="55" t="s">
        <v>23</v>
      </c>
      <c r="C32" s="55" t="s">
        <v>23</v>
      </c>
      <c r="D32" s="55" t="s">
        <v>23</v>
      </c>
      <c r="E32" s="55">
        <f>SUM(E14:E31)</f>
        <v>330</v>
      </c>
      <c r="F32" s="55">
        <f>SUM(F14:F31)</f>
        <v>308</v>
      </c>
      <c r="G32" s="55">
        <f>SUM(G14:G31)</f>
        <v>0</v>
      </c>
      <c r="H32" s="56">
        <f>SUM(F32:G32)/E32</f>
        <v>0.93333333333333335</v>
      </c>
      <c r="I32" s="55">
        <f t="shared" ref="I32" si="5">(E32-SUM(F32:G32))-K32</f>
        <v>22</v>
      </c>
      <c r="J32" s="56">
        <f t="shared" ref="J32" si="6">I32/E32</f>
        <v>6.6666666666666666E-2</v>
      </c>
      <c r="K32" s="55">
        <f>SUM(K14:K31)</f>
        <v>0</v>
      </c>
      <c r="L32" s="56">
        <f t="shared" si="0"/>
        <v>0</v>
      </c>
      <c r="M32" s="55">
        <f>AVERAGE(M14:M31)</f>
        <v>82.07692307692308</v>
      </c>
      <c r="N32" s="57">
        <f>AVERAGE(N14:N31)</f>
        <v>0.8186202686202686</v>
      </c>
    </row>
    <row r="33" spans="1:14" x14ac:dyDescent="0.3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1:14" ht="120" customHeight="1" x14ac:dyDescent="0.3">
      <c r="A34" s="78" t="s">
        <v>24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</row>
    <row r="35" spans="1:14" x14ac:dyDescent="0.3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</row>
    <row r="36" spans="1:14" x14ac:dyDescent="0.3">
      <c r="A36" s="10"/>
    </row>
    <row r="37" spans="1:14" x14ac:dyDescent="0.3">
      <c r="B37" s="64" t="s">
        <v>25</v>
      </c>
      <c r="C37" s="64"/>
      <c r="D37" s="64"/>
      <c r="G37" s="65" t="s">
        <v>26</v>
      </c>
      <c r="H37" s="65"/>
      <c r="I37" s="65"/>
      <c r="J37" s="65"/>
    </row>
    <row r="38" spans="1:14" ht="62.25" customHeight="1" x14ac:dyDescent="0.3">
      <c r="B38" s="66"/>
      <c r="C38" s="66"/>
      <c r="D38" s="66"/>
      <c r="G38" s="67"/>
      <c r="H38" s="67"/>
      <c r="I38" s="67"/>
      <c r="J38" s="67"/>
    </row>
    <row r="39" spans="1:14" hidden="1" x14ac:dyDescent="0.3">
      <c r="A39" s="61" t="e">
        <v>#REF!</v>
      </c>
      <c r="B39" s="61"/>
      <c r="C39" s="34"/>
      <c r="E39" s="61"/>
      <c r="F39" s="61"/>
      <c r="G39" s="61"/>
      <c r="H39" s="61"/>
    </row>
    <row r="40" spans="1:14" hidden="1" x14ac:dyDescent="0.3"/>
    <row r="41" spans="1:14" ht="45" customHeight="1" x14ac:dyDescent="0.3">
      <c r="B41" s="62" t="str">
        <f ca="1">B10</f>
        <v>L.I. SERGIO PELAYO VAQUERO</v>
      </c>
      <c r="C41" s="62"/>
      <c r="D41" s="62"/>
      <c r="E41" s="11"/>
      <c r="F41" s="11"/>
      <c r="G41" s="62" t="s">
        <v>31</v>
      </c>
      <c r="H41" s="62"/>
      <c r="I41" s="62"/>
      <c r="J41" s="6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9:B39"/>
    <mergeCell ref="E39:H39"/>
    <mergeCell ref="B41:D41"/>
    <mergeCell ref="G41:J41"/>
    <mergeCell ref="N12:N13"/>
    <mergeCell ref="M12:M13"/>
    <mergeCell ref="A34:N34"/>
    <mergeCell ref="B37:D37"/>
    <mergeCell ref="G37:J37"/>
    <mergeCell ref="B38:D38"/>
    <mergeCell ref="G38:J3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5"/>
  <sheetViews>
    <sheetView topLeftCell="E14" zoomScale="83" zoomScaleNormal="115" zoomScaleSheetLayoutView="100" workbookViewId="0">
      <selection activeCell="A7" sqref="A7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A1" s="1" t="s">
        <v>13</v>
      </c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x14ac:dyDescent="0.3">
      <c r="A2" s="40"/>
      <c r="B2" s="40"/>
      <c r="C2" s="40"/>
      <c r="E2" s="40"/>
      <c r="F2" s="40"/>
      <c r="G2" s="40"/>
      <c r="H2" s="40"/>
      <c r="I2" s="40"/>
      <c r="J2" s="40"/>
      <c r="K2" s="40"/>
    </row>
    <row r="3" spans="1:14" x14ac:dyDescent="0.3">
      <c r="A3" s="65" t="s">
        <v>27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4" x14ac:dyDescent="0.3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x14ac:dyDescent="0.3">
      <c r="A6" s="75" t="s">
        <v>30</v>
      </c>
      <c r="B6" s="75"/>
      <c r="C6" s="75"/>
      <c r="D6" s="75"/>
      <c r="E6" s="76" t="s">
        <v>28</v>
      </c>
      <c r="F6" s="76"/>
      <c r="G6" s="76"/>
      <c r="H6" s="76"/>
      <c r="I6" s="3"/>
      <c r="J6" s="3"/>
      <c r="K6" s="3"/>
      <c r="L6" s="3"/>
      <c r="M6" s="3"/>
      <c r="N6" s="3"/>
    </row>
    <row r="7" spans="1:14" x14ac:dyDescent="0.3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4" ht="14.6" x14ac:dyDescent="0.4">
      <c r="A8" s="41" t="s">
        <v>2</v>
      </c>
      <c r="B8" s="67" t="s">
        <v>50</v>
      </c>
      <c r="C8" s="67"/>
      <c r="D8" s="12" t="s">
        <v>3</v>
      </c>
      <c r="E8" s="42">
        <v>5</v>
      </c>
      <c r="F8"/>
      <c r="G8" s="41" t="s">
        <v>4</v>
      </c>
      <c r="H8" s="42">
        <v>4</v>
      </c>
      <c r="I8" s="68" t="s">
        <v>5</v>
      </c>
      <c r="J8" s="68"/>
      <c r="K8" s="68"/>
      <c r="L8" s="67" t="s">
        <v>43</v>
      </c>
      <c r="M8" s="67"/>
      <c r="N8" s="67"/>
    </row>
    <row r="10" spans="1:14" x14ac:dyDescent="0.3">
      <c r="A10" s="41" t="s">
        <v>6</v>
      </c>
      <c r="B10" s="67" t="str">
        <f ca="1">'[1]1'!B10</f>
        <v>L.I. SERGIO PELAYO VAQUERO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2.9" thickBot="1" x14ac:dyDescent="0.35">
      <c r="B11" s="44"/>
      <c r="C11" s="44"/>
      <c r="E11" s="44"/>
      <c r="F11" s="44"/>
      <c r="G11" s="44"/>
      <c r="H11" s="44"/>
      <c r="I11" s="44"/>
      <c r="J11" s="44"/>
      <c r="K11" s="44"/>
    </row>
    <row r="12" spans="1:14" x14ac:dyDescent="0.3">
      <c r="A12" s="69" t="s">
        <v>7</v>
      </c>
      <c r="B12" s="59" t="s">
        <v>8</v>
      </c>
      <c r="C12" s="59" t="s">
        <v>9</v>
      </c>
      <c r="D12" s="71" t="s">
        <v>10</v>
      </c>
      <c r="E12" s="71" t="s">
        <v>11</v>
      </c>
      <c r="F12" s="71" t="s">
        <v>12</v>
      </c>
      <c r="G12" s="71"/>
      <c r="H12" s="71" t="s">
        <v>13</v>
      </c>
      <c r="I12" s="71" t="s">
        <v>14</v>
      </c>
      <c r="J12" s="71" t="s">
        <v>15</v>
      </c>
      <c r="K12" s="71" t="s">
        <v>16</v>
      </c>
      <c r="L12" s="71" t="s">
        <v>17</v>
      </c>
      <c r="M12" s="71" t="s">
        <v>18</v>
      </c>
      <c r="N12" s="73" t="s">
        <v>19</v>
      </c>
    </row>
    <row r="13" spans="1:14" x14ac:dyDescent="0.3">
      <c r="A13" s="70"/>
      <c r="B13" s="60"/>
      <c r="C13" s="60"/>
      <c r="D13" s="72"/>
      <c r="E13" s="72"/>
      <c r="F13" s="43" t="s">
        <v>20</v>
      </c>
      <c r="G13" s="43" t="s">
        <v>21</v>
      </c>
      <c r="H13" s="72"/>
      <c r="I13" s="72"/>
      <c r="J13" s="72"/>
      <c r="K13" s="72"/>
      <c r="L13" s="72"/>
      <c r="M13" s="72"/>
      <c r="N13" s="74"/>
    </row>
    <row r="14" spans="1:14" s="9" customFormat="1" x14ac:dyDescent="0.3">
      <c r="A14" s="79" t="s">
        <v>32</v>
      </c>
      <c r="B14" s="80" t="s">
        <v>16</v>
      </c>
      <c r="C14" s="80" t="s">
        <v>33</v>
      </c>
      <c r="D14" s="80" t="s">
        <v>40</v>
      </c>
      <c r="E14" s="80">
        <v>36</v>
      </c>
      <c r="F14" s="80">
        <v>35</v>
      </c>
      <c r="G14" s="80">
        <v>0</v>
      </c>
      <c r="H14" s="81">
        <v>0.97</v>
      </c>
      <c r="I14" s="7">
        <v>1</v>
      </c>
      <c r="J14" s="81">
        <v>0.03</v>
      </c>
      <c r="K14" s="80">
        <v>0</v>
      </c>
      <c r="L14" s="82">
        <f t="shared" ref="L14:L26" si="0">K14/E14</f>
        <v>0</v>
      </c>
      <c r="M14" s="83">
        <v>81</v>
      </c>
      <c r="N14" s="84">
        <f>31/36</f>
        <v>0.86111111111111116</v>
      </c>
    </row>
    <row r="15" spans="1:14" s="9" customFormat="1" x14ac:dyDescent="0.3">
      <c r="A15" s="21" t="s">
        <v>32</v>
      </c>
      <c r="B15" s="7" t="s">
        <v>16</v>
      </c>
      <c r="C15" s="7" t="s">
        <v>42</v>
      </c>
      <c r="D15" s="7" t="s">
        <v>40</v>
      </c>
      <c r="E15" s="7">
        <v>35</v>
      </c>
      <c r="F15" s="7">
        <v>32</v>
      </c>
      <c r="G15" s="7">
        <v>0</v>
      </c>
      <c r="H15" s="81">
        <v>0.91</v>
      </c>
      <c r="I15" s="7">
        <v>3</v>
      </c>
      <c r="J15" s="19">
        <v>0.09</v>
      </c>
      <c r="K15" s="7">
        <v>0</v>
      </c>
      <c r="L15" s="8">
        <f t="shared" si="0"/>
        <v>0</v>
      </c>
      <c r="M15" s="20">
        <v>73</v>
      </c>
      <c r="N15" s="13">
        <f>32/35</f>
        <v>0.91428571428571426</v>
      </c>
    </row>
    <row r="16" spans="1:14" s="9" customFormat="1" x14ac:dyDescent="0.3">
      <c r="A16" s="21" t="s">
        <v>34</v>
      </c>
      <c r="B16" s="7" t="s">
        <v>16</v>
      </c>
      <c r="C16" s="7" t="s">
        <v>35</v>
      </c>
      <c r="D16" s="7" t="s">
        <v>41</v>
      </c>
      <c r="E16" s="7">
        <v>28</v>
      </c>
      <c r="F16" s="7">
        <v>23</v>
      </c>
      <c r="G16" s="7">
        <v>3</v>
      </c>
      <c r="H16" s="81">
        <v>0.93</v>
      </c>
      <c r="I16" s="7">
        <v>2</v>
      </c>
      <c r="J16" s="19">
        <v>7.0000000000000007E-2</v>
      </c>
      <c r="K16" s="38">
        <v>0</v>
      </c>
      <c r="L16" s="8">
        <f t="shared" si="0"/>
        <v>0</v>
      </c>
      <c r="M16" s="27">
        <v>92</v>
      </c>
      <c r="N16" s="13">
        <f>24/28</f>
        <v>0.8571428571428571</v>
      </c>
    </row>
    <row r="17" spans="1:14" s="9" customFormat="1" ht="24.9" x14ac:dyDescent="0.3">
      <c r="A17" s="21" t="s">
        <v>36</v>
      </c>
      <c r="B17" s="7" t="s">
        <v>16</v>
      </c>
      <c r="C17" s="7" t="s">
        <v>37</v>
      </c>
      <c r="D17" s="7" t="s">
        <v>29</v>
      </c>
      <c r="E17" s="7">
        <v>20</v>
      </c>
      <c r="F17" s="7">
        <v>19</v>
      </c>
      <c r="G17" s="38">
        <v>0</v>
      </c>
      <c r="H17" s="19">
        <v>0.95</v>
      </c>
      <c r="I17" s="38">
        <v>1</v>
      </c>
      <c r="J17" s="19">
        <v>0.05</v>
      </c>
      <c r="K17" s="38">
        <v>0</v>
      </c>
      <c r="L17" s="8">
        <f t="shared" si="0"/>
        <v>0</v>
      </c>
      <c r="M17" s="85">
        <v>84</v>
      </c>
      <c r="N17" s="13">
        <f>17/20</f>
        <v>0.85</v>
      </c>
    </row>
    <row r="18" spans="1:14" s="9" customFormat="1" ht="24.9" x14ac:dyDescent="0.3">
      <c r="A18" s="9" t="s">
        <v>38</v>
      </c>
      <c r="B18" s="7" t="s">
        <v>16</v>
      </c>
      <c r="C18" s="7" t="s">
        <v>39</v>
      </c>
      <c r="D18" s="7" t="s">
        <v>29</v>
      </c>
      <c r="E18" s="7">
        <v>7</v>
      </c>
      <c r="F18" s="7">
        <v>6</v>
      </c>
      <c r="G18" s="7">
        <v>0</v>
      </c>
      <c r="H18" s="19">
        <v>0.86</v>
      </c>
      <c r="I18" s="7">
        <v>1</v>
      </c>
      <c r="J18" s="19">
        <v>0.05</v>
      </c>
      <c r="K18" s="7">
        <v>0</v>
      </c>
      <c r="L18" s="8">
        <v>0</v>
      </c>
      <c r="M18" s="27">
        <v>72</v>
      </c>
      <c r="N18" s="13">
        <f>6/7</f>
        <v>0.8571428571428571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126</v>
      </c>
      <c r="F26" s="15">
        <f>SUM(F14:F25)</f>
        <v>115</v>
      </c>
      <c r="G26" s="15">
        <f>SUM(G14:G25)</f>
        <v>3</v>
      </c>
      <c r="H26" s="16">
        <f>SUM(F26:G26)/E26</f>
        <v>0.93650793650793651</v>
      </c>
      <c r="I26" s="15">
        <f t="shared" ref="I26" si="1">(E26-SUM(F26:G26))-K26</f>
        <v>8</v>
      </c>
      <c r="J26" s="16">
        <f t="shared" ref="J26" si="2">I26/E26</f>
        <v>6.3492063492063489E-2</v>
      </c>
      <c r="K26" s="15">
        <f>SUM(K14:K25)</f>
        <v>0</v>
      </c>
      <c r="L26" s="16">
        <f t="shared" si="0"/>
        <v>0</v>
      </c>
      <c r="M26" s="15">
        <f>AVERAGE(M14:M25)</f>
        <v>80.400000000000006</v>
      </c>
      <c r="N26" s="17">
        <f>AVERAGE(N14:N25)</f>
        <v>0.86793650793650789</v>
      </c>
    </row>
    <row r="28" spans="1:14" ht="120" customHeight="1" x14ac:dyDescent="0.3">
      <c r="A28" s="63" t="s">
        <v>24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30" spans="1:14" x14ac:dyDescent="0.3">
      <c r="A30" s="10"/>
    </row>
    <row r="31" spans="1:14" x14ac:dyDescent="0.3">
      <c r="B31" s="64" t="s">
        <v>25</v>
      </c>
      <c r="C31" s="64"/>
      <c r="D31" s="64"/>
      <c r="G31" s="65" t="s">
        <v>26</v>
      </c>
      <c r="H31" s="65"/>
      <c r="I31" s="65"/>
      <c r="J31" s="65"/>
    </row>
    <row r="32" spans="1:14" ht="62.25" customHeight="1" x14ac:dyDescent="0.3">
      <c r="B32" s="66"/>
      <c r="C32" s="66"/>
      <c r="D32" s="66"/>
      <c r="G32" s="67"/>
      <c r="H32" s="67"/>
      <c r="I32" s="67"/>
      <c r="J32" s="67"/>
    </row>
    <row r="33" spans="1:10" hidden="1" x14ac:dyDescent="0.3">
      <c r="A33" s="61" t="e">
        <v>#REF!</v>
      </c>
      <c r="B33" s="61"/>
      <c r="C33" s="44"/>
      <c r="E33" s="61"/>
      <c r="F33" s="61"/>
      <c r="G33" s="61"/>
      <c r="H33" s="61"/>
    </row>
    <row r="34" spans="1:10" hidden="1" x14ac:dyDescent="0.3"/>
    <row r="35" spans="1:10" ht="45" customHeight="1" x14ac:dyDescent="0.3">
      <c r="B35" s="62" t="str">
        <f ca="1">B10</f>
        <v>L.I. SERGIO PELAYO VAQUERO</v>
      </c>
      <c r="C35" s="62"/>
      <c r="D35" s="62"/>
      <c r="E35" s="11"/>
      <c r="F35" s="11"/>
      <c r="G35" s="62" t="s">
        <v>31</v>
      </c>
      <c r="H35" s="62"/>
      <c r="I35" s="62"/>
      <c r="J35" s="6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1:D31"/>
    <mergeCell ref="G31:J31"/>
    <mergeCell ref="B32:D32"/>
    <mergeCell ref="G32:J32"/>
    <mergeCell ref="A33:B33"/>
    <mergeCell ref="E33:H33"/>
    <mergeCell ref="M12:M13"/>
    <mergeCell ref="B35:D35"/>
    <mergeCell ref="G35:J35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2025-01-08T00:25:39Z</dcterms:modified>
  <cp:category/>
  <cp:contentStatus/>
</cp:coreProperties>
</file>