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29659354-5149-4C05-8827-B0A90ED9CC07}" xr6:coauthVersionLast="47" xr6:coauthVersionMax="47" xr10:uidLastSave="{00000000-0000-0000-0000-000000000000}"/>
  <bookViews>
    <workbookView xWindow="-103" yWindow="-103" windowWidth="18720" windowHeight="12549" firstSheet="1" activeTab="3" xr2:uid="{00000000-000D-0000-FFFF-FFFF00000000}"/>
  </bookViews>
  <sheets>
    <sheet name="4TO REP CALC. VECT. 301C" sheetId="9" r:id="rId1"/>
    <sheet name="4TO REP CALC. VECT. 301B" sheetId="8" r:id="rId2"/>
    <sheet name="4TO REP FUND. FISICA 107 C" sheetId="10" r:id="rId3"/>
    <sheet name="4TO REP ESTATICA 311B" sheetId="11" r:id="rId4"/>
    <sheet name="Hoja1" sheetId="12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1" l="1"/>
  <c r="M31" i="11" s="1"/>
  <c r="N28" i="11"/>
  <c r="N31" i="11" s="1"/>
  <c r="M29" i="11"/>
  <c r="M32" i="11" s="1"/>
  <c r="N29" i="11"/>
  <c r="N32" i="11" s="1"/>
  <c r="M30" i="11"/>
  <c r="N30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9" i="11"/>
  <c r="M31" i="8"/>
  <c r="M34" i="8" s="1"/>
  <c r="N31" i="8"/>
  <c r="N34" i="8" s="1"/>
  <c r="M32" i="8"/>
  <c r="M35" i="8" s="1"/>
  <c r="N32" i="8"/>
  <c r="N35" i="8" s="1"/>
  <c r="M33" i="8"/>
  <c r="N33" i="8"/>
  <c r="M37" i="9"/>
  <c r="M40" i="9" s="1"/>
  <c r="N37" i="9"/>
  <c r="N40" i="9" s="1"/>
  <c r="M38" i="9"/>
  <c r="N38" i="9"/>
  <c r="N41" i="9" s="1"/>
  <c r="M39" i="9"/>
  <c r="N39" i="9"/>
  <c r="M41" i="9"/>
  <c r="O31" i="10"/>
  <c r="M31" i="10"/>
  <c r="M32" i="10"/>
  <c r="M33" i="10"/>
  <c r="M34" i="10"/>
  <c r="M35" i="10"/>
  <c r="L30" i="11"/>
  <c r="L33" i="8"/>
  <c r="L39" i="9"/>
  <c r="L28" i="11"/>
  <c r="L29" i="11"/>
  <c r="L37" i="9"/>
  <c r="L38" i="9"/>
  <c r="L31" i="10"/>
  <c r="L34" i="10" s="1"/>
  <c r="L32" i="10"/>
  <c r="L35" i="10" s="1"/>
  <c r="L33" i="10"/>
  <c r="L31" i="8"/>
  <c r="L32" i="8"/>
  <c r="K30" i="11"/>
  <c r="K33" i="8"/>
  <c r="K29" i="11"/>
  <c r="K28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9" i="10"/>
  <c r="K33" i="10"/>
  <c r="K32" i="10"/>
  <c r="K31" i="10"/>
  <c r="K32" i="8"/>
  <c r="K39" i="9"/>
  <c r="K38" i="9"/>
  <c r="K37" i="9"/>
  <c r="L32" i="11" l="1"/>
  <c r="L31" i="11"/>
  <c r="L35" i="8"/>
  <c r="L41" i="9"/>
  <c r="L40" i="9"/>
  <c r="K34" i="10"/>
  <c r="K35" i="10"/>
  <c r="K40" i="9"/>
  <c r="L34" i="8"/>
  <c r="K41" i="9"/>
  <c r="K31" i="11"/>
  <c r="K32" i="11"/>
  <c r="K35" i="8"/>
  <c r="K31" i="8"/>
  <c r="K34" i="8" s="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J30" i="11"/>
  <c r="J29" i="11"/>
  <c r="J28" i="11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J33" i="10"/>
  <c r="J32" i="10"/>
  <c r="J31" i="10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J39" i="9"/>
  <c r="J38" i="9"/>
  <c r="J37" i="9"/>
  <c r="J40" i="9" s="1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O9" i="8"/>
  <c r="O10" i="8"/>
  <c r="O11" i="8"/>
  <c r="J33" i="8"/>
  <c r="J32" i="8"/>
  <c r="J31" i="8"/>
  <c r="O23" i="8"/>
  <c r="O22" i="8"/>
  <c r="O21" i="8"/>
  <c r="O20" i="8"/>
  <c r="O19" i="8"/>
  <c r="O18" i="8"/>
  <c r="O17" i="8"/>
  <c r="O16" i="8"/>
  <c r="O15" i="8"/>
  <c r="O14" i="8"/>
  <c r="O13" i="8"/>
  <c r="O12" i="8"/>
  <c r="J41" i="9" l="1"/>
  <c r="P28" i="11"/>
  <c r="J31" i="11"/>
  <c r="J32" i="11"/>
  <c r="P30" i="11"/>
  <c r="J34" i="10"/>
  <c r="J35" i="10"/>
  <c r="O37" i="9"/>
  <c r="P29" i="11"/>
  <c r="O32" i="10"/>
  <c r="O33" i="10"/>
  <c r="O38" i="9"/>
  <c r="O39" i="9"/>
  <c r="J35" i="8"/>
  <c r="J34" i="8"/>
  <c r="O32" i="8"/>
  <c r="O31" i="8"/>
  <c r="O33" i="8"/>
  <c r="P31" i="11" l="1"/>
  <c r="O34" i="10"/>
  <c r="O41" i="9"/>
  <c r="P32" i="11"/>
  <c r="O35" i="10"/>
  <c r="O40" i="9"/>
  <c r="O35" i="8"/>
  <c r="O34" i="8"/>
</calcChain>
</file>

<file path=xl/sharedStrings.xml><?xml version="1.0" encoding="utf-8"?>
<sst xmlns="http://schemas.openxmlformats.org/spreadsheetml/2006/main" count="256" uniqueCount="46">
  <si>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</si>
  <si>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</si>
  <si>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</si>
  <si>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</si>
  <si>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</si>
  <si>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</si>
  <si>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</si>
  <si>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</si>
  <si>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</si>
  <si>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</si>
  <si>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</si>
  <si>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</si>
  <si>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</si>
  <si>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</si>
  <si>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</si>
  <si>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</si>
  <si>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</si>
  <si>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</si>
  <si>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</si>
  <si>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</si>
  <si>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</si>
  <si>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</si>
  <si>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</si>
  <si>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</si>
  <si>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</si>
  <si>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</si>
  <si>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</si>
  <si>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</si>
  <si>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</si>
  <si>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</si>
  <si>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</si>
  <si>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</si>
  <si>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</si>
  <si>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</si>
  <si>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</si>
  <si>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</si>
  <si>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AGOSTO-DIC 2024</t>
  </si>
  <si>
    <t>CALCULO VECTORIAL</t>
  </si>
  <si>
    <t>301 - C</t>
  </si>
  <si>
    <t xml:space="preserve">   </t>
  </si>
  <si>
    <t>301 - B</t>
  </si>
  <si>
    <t>107 - C</t>
  </si>
  <si>
    <t>FUNDAMENTOS DE FISICA</t>
  </si>
  <si>
    <t>ESTATICA</t>
  </si>
  <si>
    <t>311 - B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</si>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</sst>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1).xlsx" TargetMode="External"/><Relationship Id="rId1" Type="http://schemas.openxmlformats.org/officeDocument/2006/relationships/externalLinkPath" Target="file:///C:\Users\migue\Downloads\Seguimiento%20del%20curso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0).xlsx" TargetMode="External"/><Relationship Id="rId1" Type="http://schemas.openxmlformats.org/officeDocument/2006/relationships/externalLinkPath" Target="file:///C:\Users\migue\Downloads\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2).xlsx" TargetMode="External"/><Relationship Id="rId1" Type="http://schemas.openxmlformats.org/officeDocument/2006/relationships/externalLinkPath" Target="file:///C:\Users\migue\Downloads\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3).xlsx" TargetMode="External"/><Relationship Id="rId1" Type="http://schemas.openxmlformats.org/officeDocument/2006/relationships/externalLinkPath" Target="file:///C:\Users\migue\Downloads\Seguimiento%20del%20curso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231U0664</v>
          </cell>
          <cell r="C5" t="str">
            <v>GONZALEZ ROBLES ADONAY VICENTE</v>
          </cell>
        </row>
        <row r="6">
          <cell r="B6" t="str">
            <v>231U0036</v>
          </cell>
          <cell r="C6" t="str">
            <v>HERNANDEZ URIBE REGINA DE LOS ANGELES</v>
          </cell>
        </row>
        <row r="7">
          <cell r="B7" t="str">
            <v>231U0038</v>
          </cell>
          <cell r="C7" t="str">
            <v>IXBA LAZCANO FELIPE</v>
          </cell>
        </row>
        <row r="8">
          <cell r="B8" t="str">
            <v>231U0046</v>
          </cell>
          <cell r="C8" t="str">
            <v>MARTÍNEZ BARCENAS EMMANUEL</v>
          </cell>
        </row>
        <row r="9">
          <cell r="B9" t="str">
            <v>231U0049</v>
          </cell>
          <cell r="C9" t="str">
            <v>MEZO XOLO JESUS ALBERTO</v>
          </cell>
        </row>
        <row r="10">
          <cell r="B10" t="str">
            <v>231U0050</v>
          </cell>
          <cell r="C10" t="str">
            <v>MIROS LUCHO BENITO</v>
          </cell>
        </row>
        <row r="11">
          <cell r="B11" t="str">
            <v>221U0101</v>
          </cell>
          <cell r="C11" t="str">
            <v>MONTALVO DOMINGUEZ KIARA VALERIA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231U0083</v>
          </cell>
          <cell r="C16" t="str">
            <v>VICENTE BONFIL CITLALI DEL CARMEN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231U0007</v>
          </cell>
          <cell r="C3" t="str">
            <v>ABSALON ABRAJAM JOSE ARMANDO</v>
          </cell>
        </row>
        <row r="4">
          <cell r="B4" t="str">
            <v>231U0008</v>
          </cell>
          <cell r="C4" t="str">
            <v>AGUILAR GOMEZ CHRISTOPHER</v>
          </cell>
        </row>
        <row r="5">
          <cell r="B5" t="str">
            <v>231U0019</v>
          </cell>
          <cell r="C5" t="str">
            <v>BUSTAMANTE MARTINEZ JUDAS DE JESUS</v>
          </cell>
        </row>
        <row r="6">
          <cell r="B6" t="str">
            <v>231U0622</v>
          </cell>
          <cell r="C6" t="str">
            <v>CARMONA DURANTE ARMANDO</v>
          </cell>
        </row>
        <row r="7">
          <cell r="B7" t="str">
            <v>231U0022</v>
          </cell>
          <cell r="C7" t="str">
            <v>CHACHA NATO MAGDIEL</v>
          </cell>
        </row>
        <row r="8">
          <cell r="B8" t="str">
            <v>231U0024</v>
          </cell>
          <cell r="C8" t="str">
            <v>CHAPOL VENTURA KARLA DENISSE</v>
          </cell>
        </row>
        <row r="9">
          <cell r="B9" t="str">
            <v>231U0031</v>
          </cell>
          <cell r="C9" t="str">
            <v>GARCIA GUERRERO CAROL</v>
          </cell>
        </row>
        <row r="10">
          <cell r="B10" t="str">
            <v>231U0584</v>
          </cell>
          <cell r="C10" t="str">
            <v>HILARIO HERNANDEZ JOSE ARMANDO</v>
          </cell>
        </row>
        <row r="11">
          <cell r="B11" t="str">
            <v>231U0051</v>
          </cell>
          <cell r="C11" t="str">
            <v>MIXTEGA ALTAMIRANO JANNET ARELY</v>
          </cell>
        </row>
        <row r="12">
          <cell r="B12" t="str">
            <v>231U0054</v>
          </cell>
          <cell r="C12" t="str">
            <v>ORTIZ CAMACHO ZURIEL ALEXANDER</v>
          </cell>
        </row>
        <row r="13">
          <cell r="B13" t="str">
            <v>231U0057</v>
          </cell>
          <cell r="C13" t="str">
            <v>POLITO COBAXIN YULIANA</v>
          </cell>
        </row>
        <row r="14">
          <cell r="B14" t="str">
            <v>231U0060</v>
          </cell>
          <cell r="C14" t="str">
            <v>PUCHETA PELAYO ESTRELLA ARLETTE</v>
          </cell>
        </row>
        <row r="15">
          <cell r="B15" t="str">
            <v>231U0064</v>
          </cell>
          <cell r="C15" t="str">
            <v>RAMIREZ PONCE LIZZET</v>
          </cell>
        </row>
        <row r="16">
          <cell r="B16" t="str">
            <v>231U0068</v>
          </cell>
          <cell r="C16" t="str">
            <v>REYES PAXTIAN UZZIEL</v>
          </cell>
        </row>
        <row r="17">
          <cell r="B17" t="str">
            <v>231U0073</v>
          </cell>
          <cell r="C17" t="str">
            <v>SANCHEZ MULATO MIGUEL ANGEL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241U0266</v>
          </cell>
          <cell r="C3" t="str">
            <v>AGUIRRE CADENA SERGIO ÁNGEL</v>
          </cell>
        </row>
        <row r="4">
          <cell r="B4" t="str">
            <v>241U0270</v>
          </cell>
          <cell r="C4" t="str">
            <v>ARRES MORALES JOHANA</v>
          </cell>
        </row>
        <row r="5">
          <cell r="B5" t="str">
            <v>241U0577</v>
          </cell>
          <cell r="C5" t="str">
            <v>AZAMAR COBAXIN DANY ALEXANDRA</v>
          </cell>
        </row>
        <row r="6">
          <cell r="B6" t="str">
            <v>241U0275</v>
          </cell>
          <cell r="C6" t="str">
            <v>CANO CHAVARRÍA ODALYS</v>
          </cell>
        </row>
        <row r="7">
          <cell r="B7" t="str">
            <v>241U0285</v>
          </cell>
          <cell r="C7" t="str">
            <v>FERNÁNDEZ VICTORIOB MELISSA</v>
          </cell>
        </row>
        <row r="8">
          <cell r="B8" t="str">
            <v>241U0286</v>
          </cell>
          <cell r="C8" t="str">
            <v>FERRAO SOSA CARLA MARIA</v>
          </cell>
        </row>
        <row r="9">
          <cell r="B9" t="str">
            <v>241U0288</v>
          </cell>
          <cell r="C9" t="str">
            <v>FONSECA ANDRADE ZURY ARACELY</v>
          </cell>
        </row>
        <row r="10">
          <cell r="B10" t="str">
            <v>241U0291</v>
          </cell>
          <cell r="C10" t="str">
            <v>HERNANDEZ ACEBO FABIO</v>
          </cell>
        </row>
        <row r="11">
          <cell r="B11" t="str">
            <v>241U0294</v>
          </cell>
          <cell r="C11" t="str">
            <v>HERNÁNDEZ LEAL JUAN OSCAR</v>
          </cell>
        </row>
        <row r="12">
          <cell r="B12" t="str">
            <v>241U0295</v>
          </cell>
          <cell r="C12" t="str">
            <v>HUERTA ESCONTRIAS NOHEMI</v>
          </cell>
        </row>
        <row r="13">
          <cell r="B13" t="str">
            <v>241U0302</v>
          </cell>
          <cell r="C13" t="str">
            <v>MARTINEZ NEPOMUCENO LINDSAY JOHANNA</v>
          </cell>
        </row>
        <row r="14">
          <cell r="B14" t="str">
            <v>241U0303</v>
          </cell>
          <cell r="C14" t="str">
            <v>MAXO CHAVEZ DEYVY EFRAIN</v>
          </cell>
        </row>
        <row r="15">
          <cell r="B15" t="str">
            <v>241U0308</v>
          </cell>
          <cell r="C15" t="str">
            <v>ORTIZ PELAYO DANIELA BELEN</v>
          </cell>
        </row>
        <row r="16">
          <cell r="B16" t="str">
            <v>241U0317</v>
          </cell>
          <cell r="C16" t="str">
            <v>ROJAS CHIGO SUSANA YAMILETH</v>
          </cell>
        </row>
        <row r="17">
          <cell r="B17" t="str">
            <v>241U0318</v>
          </cell>
          <cell r="C17" t="str">
            <v>SANCHEZ TEODORO BRENDA ITZEL</v>
          </cell>
        </row>
        <row r="18">
          <cell r="B18" t="str">
            <v>241U0321</v>
          </cell>
          <cell r="C18" t="str">
            <v>TENORIO MARQUEZ BRANDON</v>
          </cell>
        </row>
        <row r="19">
          <cell r="B19" t="str">
            <v>241U0322</v>
          </cell>
          <cell r="C19" t="str">
            <v>TORRES VIVERO LITZY MARIEL</v>
          </cell>
        </row>
        <row r="20">
          <cell r="B20" t="str">
            <v>241U0323</v>
          </cell>
          <cell r="C20" t="str">
            <v>TOTO ESCRIBANO ZURISADHAY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231U0366</v>
          </cell>
          <cell r="C3" t="str">
            <v>COBIX QUIALA ADRIAN</v>
          </cell>
        </row>
        <row r="4">
          <cell r="B4" t="str">
            <v>231U0145</v>
          </cell>
          <cell r="C4" t="str">
            <v>COMI COYOLT ALAN</v>
          </cell>
        </row>
        <row r="5">
          <cell r="B5" t="str">
            <v>221U0534</v>
          </cell>
          <cell r="C5" t="str">
            <v>COYOLT ROSENDO EDUARDO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221U0543</v>
          </cell>
          <cell r="C14" t="str">
            <v>LUCHO PAXTIAN JOSE MARTIN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221U0550</v>
          </cell>
          <cell r="C16" t="str">
            <v>MONTAN XOLIO DIEGO ALBERTO</v>
          </cell>
        </row>
        <row r="17">
          <cell r="B17" t="str">
            <v>231U0397</v>
          </cell>
          <cell r="C17" t="str">
            <v>RODRIGUEZ LOPEZ SAUL ALDAHIR</v>
          </cell>
        </row>
        <row r="18">
          <cell r="B18" t="str">
            <v>231U0398</v>
          </cell>
          <cell r="C18" t="str">
            <v>RUIZ SAENZ BRAYAN EMMANUEL</v>
          </cell>
        </row>
        <row r="19">
          <cell r="B19" t="str">
            <v>231U0399</v>
          </cell>
          <cell r="C19" t="str">
            <v>SANDOVAL HUERTA ELIAS DE JESUS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zoomScale="140" zoomScaleNormal="140" workbookViewId="0">
      <selection activeCell="N33" sqref="N33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38</v>
      </c>
      <c r="K4" s="40"/>
      <c r="M4" t="s">
        <v>2</v>
      </c>
      <c r="N4" s="41">
        <v>45637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231U0015</v>
      </c>
      <c r="D9" s="28" t="str">
        <f>[1]sheet1!C3</f>
        <v>BELLI ARRES LUIS MAURI</v>
      </c>
      <c r="E9" s="29"/>
      <c r="F9" s="29"/>
      <c r="G9" s="29"/>
      <c r="H9" s="29"/>
      <c r="I9" s="30"/>
      <c r="J9" s="4">
        <v>70</v>
      </c>
      <c r="K9" s="4">
        <v>75</v>
      </c>
      <c r="L9" s="4">
        <v>75</v>
      </c>
      <c r="M9" s="4">
        <v>75</v>
      </c>
      <c r="N9" s="4">
        <v>76</v>
      </c>
      <c r="O9" s="19">
        <f t="shared" ref="O9:O22" si="0">SUM(J9:N9)/5</f>
        <v>74.2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231U0028</v>
      </c>
      <c r="D10" s="28" t="str">
        <f>[1]sheet1!C4</f>
        <v>COUBERT JARAMILLO EMILY AYLIN</v>
      </c>
      <c r="E10" s="29"/>
      <c r="F10" s="29"/>
      <c r="G10" s="29"/>
      <c r="H10" s="29"/>
      <c r="I10" s="30"/>
      <c r="J10" s="4">
        <v>72</v>
      </c>
      <c r="K10" s="4">
        <v>78</v>
      </c>
      <c r="L10" s="4">
        <v>80</v>
      </c>
      <c r="M10" s="4">
        <v>85</v>
      </c>
      <c r="N10" s="4">
        <v>83</v>
      </c>
      <c r="O10" s="19">
        <f t="shared" si="0"/>
        <v>79.599999999999994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231U0664</v>
      </c>
      <c r="D11" s="28" t="str">
        <f>[1]sheet1!C5</f>
        <v>GONZALEZ ROBLES ADONAY VICENTE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70</v>
      </c>
      <c r="K11" s="4">
        <v>70</v>
      </c>
      <c r="L11" s="4">
        <v>80</v>
      </c>
      <c r="M11" s="4">
        <v>85</v>
      </c>
      <c r="N11" s="4">
        <v>85</v>
      </c>
      <c r="O11" s="19">
        <f t="shared" si="0"/>
        <v>78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231U0036</v>
      </c>
      <c r="D12" s="28" t="str">
        <f>[1]sheet1!C6</f>
        <v>HERNANDEZ URIBE REGINA DE LOS ANGELES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72</v>
      </c>
      <c r="K12" s="4">
        <v>78</v>
      </c>
      <c r="L12" s="4">
        <v>80</v>
      </c>
      <c r="M12" s="4">
        <v>76</v>
      </c>
      <c r="N12" s="4">
        <v>76</v>
      </c>
      <c r="O12" s="19">
        <f t="shared" si="0"/>
        <v>76.400000000000006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231U0038</v>
      </c>
      <c r="D13" s="28" t="str">
        <f>[1]sheet1!C7</f>
        <v>IXBA LAZCANO FELIPE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>
        <v>85</v>
      </c>
      <c r="M13" s="4">
        <v>75</v>
      </c>
      <c r="N13" s="4">
        <v>75</v>
      </c>
      <c r="O13" s="19">
        <f t="shared" si="0"/>
        <v>77.599999999999994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231U0046</v>
      </c>
      <c r="D14" s="28" t="str">
        <f>[1]sheet1!C8</f>
        <v>MARTÍNEZ BARCENAS EMMANUEL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71</v>
      </c>
      <c r="K14" s="4">
        <v>75</v>
      </c>
      <c r="L14" s="4">
        <v>80</v>
      </c>
      <c r="M14" s="4">
        <v>75</v>
      </c>
      <c r="N14" s="4">
        <v>75</v>
      </c>
      <c r="O14" s="19">
        <f t="shared" si="0"/>
        <v>75.2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231U0049</v>
      </c>
      <c r="D15" s="28" t="str">
        <f>[1]sheet1!C9</f>
        <v>MEZO XOLO JESUS ALBERTO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70</v>
      </c>
      <c r="K15" s="4">
        <v>75</v>
      </c>
      <c r="L15" s="4">
        <v>75</v>
      </c>
      <c r="M15" s="4">
        <v>75</v>
      </c>
      <c r="N15" s="4">
        <v>75</v>
      </c>
      <c r="O15" s="19">
        <f t="shared" si="0"/>
        <v>74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231U0050</v>
      </c>
      <c r="D16" s="28" t="str">
        <f>[1]sheet1!C10</f>
        <v>MIROS LUCHO BENITO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75</v>
      </c>
      <c r="K16" s="4">
        <v>75</v>
      </c>
      <c r="L16" s="4">
        <v>80</v>
      </c>
      <c r="M16" s="4">
        <v>80</v>
      </c>
      <c r="N16" s="4">
        <v>80</v>
      </c>
      <c r="O16" s="19">
        <f t="shared" si="0"/>
        <v>78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221U0101</v>
      </c>
      <c r="D17" s="28" t="str">
        <f>[1]sheet1!C11</f>
        <v>MONTALVO DOMINGUEZ KIARA VALERIA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0</v>
      </c>
      <c r="K17" s="4">
        <v>75</v>
      </c>
      <c r="L17" s="4">
        <v>70</v>
      </c>
      <c r="M17" s="4">
        <v>75</v>
      </c>
      <c r="N17" s="4">
        <v>76</v>
      </c>
      <c r="O17" s="19">
        <f t="shared" si="0"/>
        <v>59.2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231U0058</v>
      </c>
      <c r="D18" s="28" t="str">
        <f>[1]sheet1!C12</f>
        <v>POLITO IXTEPAN IVANA YAMILA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72</v>
      </c>
      <c r="K18" s="4">
        <v>75</v>
      </c>
      <c r="L18" s="4">
        <v>75</v>
      </c>
      <c r="M18" s="4">
        <v>80</v>
      </c>
      <c r="N18" s="4">
        <v>85</v>
      </c>
      <c r="O18" s="19">
        <f t="shared" si="0"/>
        <v>77.400000000000006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231U0061</v>
      </c>
      <c r="D19" s="28" t="str">
        <f>[1]sheet1!C13</f>
        <v>RAMIREZ ALEGRIA MARCO ANTONIO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80</v>
      </c>
      <c r="K19" s="4">
        <v>80</v>
      </c>
      <c r="L19" s="4">
        <v>80</v>
      </c>
      <c r="M19" s="4">
        <v>75</v>
      </c>
      <c r="N19" s="4">
        <v>85</v>
      </c>
      <c r="O19" s="19">
        <f t="shared" si="0"/>
        <v>80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231U0074</v>
      </c>
      <c r="D20" s="28" t="str">
        <f>[1]sheet1!C14</f>
        <v>SANCHEZ SINTA FLORISSA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71</v>
      </c>
      <c r="K20" s="4">
        <v>78</v>
      </c>
      <c r="L20" s="4">
        <v>80</v>
      </c>
      <c r="M20" s="4">
        <v>75</v>
      </c>
      <c r="N20" s="4">
        <v>75</v>
      </c>
      <c r="O20" s="19">
        <f t="shared" si="0"/>
        <v>75.8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231U0077</v>
      </c>
      <c r="D21" s="28" t="str">
        <f>[1]sheet1!C15</f>
        <v>TON LOPEZ MARIA FERNANDA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75</v>
      </c>
      <c r="L21" s="4">
        <v>75</v>
      </c>
      <c r="M21" s="4">
        <v>75</v>
      </c>
      <c r="N21" s="4">
        <v>78</v>
      </c>
      <c r="O21" s="19">
        <f t="shared" si="0"/>
        <v>74.599999999999994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231U0083</v>
      </c>
      <c r="D22" s="28" t="str">
        <f>[1]sheet1!C16</f>
        <v>VICENTE BONFIL CITLALI DEL CARMEN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70</v>
      </c>
      <c r="K22" s="4">
        <v>78</v>
      </c>
      <c r="L22" s="4">
        <v>80</v>
      </c>
      <c r="M22" s="4">
        <v>75</v>
      </c>
      <c r="N22" s="4">
        <v>95</v>
      </c>
      <c r="O22" s="19">
        <f t="shared" si="0"/>
        <v>79.599999999999994</v>
      </c>
      <c r="U22" s="1"/>
      <c r="V22" s="1"/>
      <c r="W22" s="1"/>
      <c r="X22" s="1"/>
      <c r="Y22" s="1"/>
    </row>
    <row r="23" spans="2:25">
      <c r="B23" s="15"/>
      <c r="C23" s="17"/>
      <c r="D23" s="28"/>
      <c r="E23" s="29"/>
      <c r="F23" s="29"/>
      <c r="G23" s="29"/>
      <c r="H23" s="29"/>
      <c r="I23" s="30"/>
      <c r="J23" s="4"/>
      <c r="K23" s="4"/>
      <c r="L23" s="4"/>
      <c r="M23" s="4"/>
      <c r="N23" s="4"/>
      <c r="O23" s="19"/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1"/>
      <c r="E33" s="32"/>
      <c r="F33" s="32"/>
      <c r="G33" s="32"/>
      <c r="H33" s="32"/>
      <c r="I33" s="33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4"/>
      <c r="E36" s="35"/>
      <c r="F36" s="35"/>
      <c r="G36" s="35"/>
      <c r="H36" s="35"/>
      <c r="I36" s="36"/>
      <c r="J36" s="14"/>
      <c r="K36" s="13"/>
      <c r="L36" s="13"/>
      <c r="M36" s="13"/>
      <c r="N36" s="3"/>
      <c r="O36" s="19"/>
    </row>
    <row r="37" spans="2:25">
      <c r="C37" s="22"/>
      <c r="D37" s="22"/>
      <c r="E37" s="1"/>
      <c r="H37" s="27" t="s">
        <v>16</v>
      </c>
      <c r="I37" s="27"/>
      <c r="J37" s="8">
        <f>COUNTIF(J9:J36,"&gt;=70")</f>
        <v>13</v>
      </c>
      <c r="K37" s="8">
        <f>COUNTIF(K9:K36,"&gt;=70")</f>
        <v>14</v>
      </c>
      <c r="L37" s="8">
        <f>COUNTIF(L9:L36,"&gt;=70")</f>
        <v>14</v>
      </c>
      <c r="M37" s="8">
        <f t="shared" ref="M37:N37" si="1">COUNTIF(M9:M36,"&gt;=70")</f>
        <v>14</v>
      </c>
      <c r="N37" s="8">
        <f t="shared" si="1"/>
        <v>14</v>
      </c>
      <c r="O37" s="8">
        <f t="shared" ref="O37" si="2">COUNTIF(O9:O36,"&gt;=70")</f>
        <v>13</v>
      </c>
    </row>
    <row r="38" spans="2:25">
      <c r="C38" s="22"/>
      <c r="D38" s="22"/>
      <c r="E38" s="6"/>
      <c r="H38" s="26" t="s">
        <v>17</v>
      </c>
      <c r="I38" s="26"/>
      <c r="J38" s="9">
        <f>COUNTIF(J9:J36,"&lt;70")</f>
        <v>1</v>
      </c>
      <c r="K38" s="9">
        <f>COUNTIF(K9:K36,"&lt;70")</f>
        <v>0</v>
      </c>
      <c r="L38" s="9">
        <f>COUNTIF(L9:L36,"&lt;70")</f>
        <v>0</v>
      </c>
      <c r="M38" s="9">
        <f t="shared" ref="M38:N38" si="3">COUNTIF(M9:M36,"&lt;70")</f>
        <v>0</v>
      </c>
      <c r="N38" s="9">
        <f t="shared" si="3"/>
        <v>0</v>
      </c>
      <c r="O38" s="9">
        <f>COUNTIF(O9:O36,"&lt;70")</f>
        <v>1</v>
      </c>
    </row>
    <row r="39" spans="2:25">
      <c r="C39" s="22"/>
      <c r="D39" s="22"/>
      <c r="E39" s="22"/>
      <c r="H39" s="26" t="s">
        <v>18</v>
      </c>
      <c r="I39" s="26"/>
      <c r="J39" s="9">
        <f>COUNT(J9:J36)</f>
        <v>14</v>
      </c>
      <c r="K39" s="9">
        <f>COUNT(K9:K36)</f>
        <v>14</v>
      </c>
      <c r="L39" s="9">
        <f>COUNT(L9:L36)</f>
        <v>14</v>
      </c>
      <c r="M39" s="9">
        <f t="shared" ref="M39:N39" si="4">COUNT(M9:M36)</f>
        <v>14</v>
      </c>
      <c r="N39" s="9">
        <f t="shared" si="4"/>
        <v>14</v>
      </c>
      <c r="O39" s="9">
        <f>COUNT(O9:O36)</f>
        <v>14</v>
      </c>
    </row>
    <row r="40" spans="2:25">
      <c r="C40" s="22"/>
      <c r="D40" s="22"/>
      <c r="E40" s="1"/>
      <c r="H40" s="23" t="s">
        <v>13</v>
      </c>
      <c r="I40" s="23"/>
      <c r="J40" s="10">
        <f>J37/J39</f>
        <v>0.9285714285714286</v>
      </c>
      <c r="K40" s="10">
        <f>K37/K39</f>
        <v>1</v>
      </c>
      <c r="L40" s="10">
        <f>L37/L39</f>
        <v>1</v>
      </c>
      <c r="M40" s="10">
        <f t="shared" ref="M40:N40" si="5">M37/M39</f>
        <v>1</v>
      </c>
      <c r="N40" s="10">
        <f t="shared" si="5"/>
        <v>1</v>
      </c>
      <c r="O40" s="11">
        <f t="shared" ref="O40" si="6">O37/O39</f>
        <v>0.9285714285714286</v>
      </c>
    </row>
    <row r="41" spans="2:25">
      <c r="C41" s="22"/>
      <c r="D41" s="22"/>
      <c r="E41" s="1"/>
      <c r="H41" s="23" t="s">
        <v>14</v>
      </c>
      <c r="I41" s="23"/>
      <c r="J41" s="10">
        <f>J38/J39</f>
        <v>7.1428571428571425E-2</v>
      </c>
      <c r="K41" s="10">
        <f>K38/K39</f>
        <v>0</v>
      </c>
      <c r="L41" s="10">
        <f>L38/L39</f>
        <v>0</v>
      </c>
      <c r="M41" s="10">
        <f t="shared" ref="M41:N41" si="7">M38/M39</f>
        <v>0</v>
      </c>
      <c r="N41" s="10">
        <f t="shared" si="7"/>
        <v>0</v>
      </c>
      <c r="O41" s="11">
        <f t="shared" ref="O41" si="8">O38/O39</f>
        <v>7.1428571428571425E-2</v>
      </c>
    </row>
    <row r="42" spans="2:25">
      <c r="C42" s="22"/>
      <c r="D42" s="22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4" t="s">
        <v>21</v>
      </c>
      <c r="K46" s="24"/>
      <c r="L46" s="24"/>
      <c r="M46" s="24"/>
      <c r="N46" s="24"/>
    </row>
    <row r="47" spans="2:25">
      <c r="J47" s="25" t="s">
        <v>15</v>
      </c>
      <c r="K47" s="25"/>
      <c r="L47" s="25"/>
      <c r="M47" s="25"/>
      <c r="N47" s="25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41"/>
  <sheetViews>
    <sheetView zoomScale="140" zoomScaleNormal="140" workbookViewId="0">
      <selection activeCell="L36" sqref="L3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40</v>
      </c>
      <c r="K4" s="40"/>
      <c r="M4" t="s">
        <v>2</v>
      </c>
      <c r="N4" s="41">
        <v>45637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[2]sheet1!B3</f>
        <v>231U0007</v>
      </c>
      <c r="D9" s="28" t="str">
        <f>[2]sheet1!C3</f>
        <v>ABSALON ABRAJAM JOSE ARMANDO</v>
      </c>
      <c r="E9" s="29"/>
      <c r="F9" s="29"/>
      <c r="G9" s="29"/>
      <c r="H9" s="29"/>
      <c r="I9" s="30"/>
      <c r="J9" s="4">
        <v>70</v>
      </c>
      <c r="K9" s="4">
        <v>75</v>
      </c>
      <c r="L9" s="4">
        <v>80</v>
      </c>
      <c r="M9" s="4">
        <v>80</v>
      </c>
      <c r="N9" s="4">
        <v>75</v>
      </c>
      <c r="O9" s="19">
        <f t="shared" ref="O9:O22" si="0">SUM(J9:N9)/5</f>
        <v>76</v>
      </c>
      <c r="U9" s="1"/>
      <c r="V9" s="1"/>
      <c r="W9" s="1"/>
      <c r="X9" s="1"/>
      <c r="Y9" s="1"/>
    </row>
    <row r="10" spans="2:25">
      <c r="B10" s="15">
        <v>2</v>
      </c>
      <c r="C10" s="17" t="str">
        <f>[2]sheet1!B4</f>
        <v>231U0008</v>
      </c>
      <c r="D10" s="28" t="str">
        <f>[2]sheet1!C4</f>
        <v>AGUILAR GOMEZ CHRISTOPHER</v>
      </c>
      <c r="E10" s="29"/>
      <c r="F10" s="29"/>
      <c r="G10" s="29"/>
      <c r="H10" s="29"/>
      <c r="I10" s="30"/>
      <c r="J10" s="4">
        <v>70</v>
      </c>
      <c r="K10" s="4">
        <v>75</v>
      </c>
      <c r="L10" s="4">
        <v>75</v>
      </c>
      <c r="M10" s="4">
        <v>80</v>
      </c>
      <c r="N10" s="4">
        <v>75</v>
      </c>
      <c r="O10" s="19">
        <f t="shared" si="0"/>
        <v>75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[2]sheet1!B5</f>
        <v>231U0019</v>
      </c>
      <c r="D11" s="28" t="str">
        <f>[2]sheet1!C5</f>
        <v>BUSTAMANTE MARTINEZ JUDAS DE JESUS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75</v>
      </c>
      <c r="K11" s="21">
        <v>78</v>
      </c>
      <c r="L11" s="4">
        <v>80</v>
      </c>
      <c r="M11" s="4">
        <v>80</v>
      </c>
      <c r="N11" s="4">
        <v>80</v>
      </c>
      <c r="O11" s="19">
        <f t="shared" si="0"/>
        <v>78.599999999999994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[2]sheet1!B6</f>
        <v>231U0622</v>
      </c>
      <c r="D12" s="28" t="str">
        <f>[2]sheet1!C6</f>
        <v>CARMONA DURANTE ARMANDO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0</v>
      </c>
      <c r="K12" s="4">
        <v>0</v>
      </c>
      <c r="L12" s="4">
        <v>75</v>
      </c>
      <c r="M12" s="4">
        <v>75</v>
      </c>
      <c r="N12" s="4">
        <v>75</v>
      </c>
      <c r="O12" s="19">
        <f t="shared" si="0"/>
        <v>45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[2]sheet1!B7</f>
        <v>231U0022</v>
      </c>
      <c r="D13" s="28" t="str">
        <f>[2]sheet1!C7</f>
        <v>CHACHA NATO MAGDIEL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>
        <v>80</v>
      </c>
      <c r="M13" s="4">
        <v>80</v>
      </c>
      <c r="N13" s="4">
        <v>85</v>
      </c>
      <c r="O13" s="19">
        <f t="shared" si="0"/>
        <v>79.599999999999994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[2]sheet1!B8</f>
        <v>231U0024</v>
      </c>
      <c r="D14" s="28" t="str">
        <f>[2]sheet1!C8</f>
        <v>CHAPOL VENTURA KARLA DENISSE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70</v>
      </c>
      <c r="K14" s="4">
        <v>76</v>
      </c>
      <c r="L14" s="4">
        <v>80</v>
      </c>
      <c r="M14" s="4">
        <v>80</v>
      </c>
      <c r="N14" s="4">
        <v>80</v>
      </c>
      <c r="O14" s="19">
        <f t="shared" si="0"/>
        <v>77.2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[2]sheet1!B9</f>
        <v>231U0031</v>
      </c>
      <c r="D15" s="28" t="str">
        <f>[2]sheet1!C9</f>
        <v>GARCIA GUERRERO CAROL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75</v>
      </c>
      <c r="K15" s="4">
        <v>78</v>
      </c>
      <c r="L15" s="4">
        <v>80</v>
      </c>
      <c r="M15" s="4">
        <v>77</v>
      </c>
      <c r="N15" s="4">
        <v>80</v>
      </c>
      <c r="O15" s="19">
        <f t="shared" si="0"/>
        <v>78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[2]sheet1!B10</f>
        <v>231U0584</v>
      </c>
      <c r="D16" s="28" t="str">
        <f>[2]sheet1!C10</f>
        <v>HILARIO HERNANDEZ JOSE ARMANDO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70</v>
      </c>
      <c r="K16" s="4">
        <v>70</v>
      </c>
      <c r="L16" s="4">
        <v>75</v>
      </c>
      <c r="M16" s="4">
        <v>80</v>
      </c>
      <c r="N16" s="4">
        <v>80</v>
      </c>
      <c r="O16" s="19">
        <f t="shared" si="0"/>
        <v>75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[2]sheet1!B11</f>
        <v>231U0051</v>
      </c>
      <c r="D17" s="28" t="str">
        <f>[2]sheet1!C11</f>
        <v>MIXTEGA ALTAMIRANO JANNET ARELY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70</v>
      </c>
      <c r="K17" s="4">
        <v>75</v>
      </c>
      <c r="L17" s="4">
        <v>80</v>
      </c>
      <c r="M17" s="4">
        <v>80</v>
      </c>
      <c r="N17" s="4">
        <v>85</v>
      </c>
      <c r="O17" s="19">
        <f t="shared" si="0"/>
        <v>78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[2]sheet1!B12</f>
        <v>231U0054</v>
      </c>
      <c r="D18" s="28" t="str">
        <f>[2]sheet1!C12</f>
        <v>ORTIZ CAMACHO ZURIEL ALEXANDER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75</v>
      </c>
      <c r="K18" s="4">
        <v>80</v>
      </c>
      <c r="L18" s="4">
        <v>90</v>
      </c>
      <c r="M18" s="4">
        <v>90</v>
      </c>
      <c r="N18" s="4">
        <v>90</v>
      </c>
      <c r="O18" s="19">
        <f t="shared" si="0"/>
        <v>85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[2]sheet1!B13</f>
        <v>231U0057</v>
      </c>
      <c r="D19" s="28" t="str">
        <f>[2]sheet1!C13</f>
        <v>POLITO COBAXIN YULIANA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77</v>
      </c>
      <c r="K19" s="4">
        <v>80</v>
      </c>
      <c r="L19" s="4">
        <v>90</v>
      </c>
      <c r="M19" s="4">
        <v>90</v>
      </c>
      <c r="N19" s="4">
        <v>90</v>
      </c>
      <c r="O19" s="19">
        <f t="shared" si="0"/>
        <v>85.4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[2]sheet1!B14</f>
        <v>231U0060</v>
      </c>
      <c r="D20" s="28" t="str">
        <f>[2]sheet1!C14</f>
        <v>PUCHETA PELAYO ESTRELLA ARLETTE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70</v>
      </c>
      <c r="K20" s="4">
        <v>75</v>
      </c>
      <c r="L20" s="4">
        <v>75</v>
      </c>
      <c r="M20" s="4">
        <v>85</v>
      </c>
      <c r="N20" s="4">
        <v>80</v>
      </c>
      <c r="O20" s="19">
        <f t="shared" si="0"/>
        <v>77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[2]sheet1!B15</f>
        <v>231U0064</v>
      </c>
      <c r="D21" s="28" t="str">
        <f>[2]sheet1!C15</f>
        <v>RAMIREZ PONCE LIZZET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78</v>
      </c>
      <c r="L21" s="4">
        <v>80</v>
      </c>
      <c r="M21" s="4">
        <v>80</v>
      </c>
      <c r="N21" s="4">
        <v>80</v>
      </c>
      <c r="O21" s="19">
        <f t="shared" si="0"/>
        <v>77.599999999999994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[2]sheet1!B16</f>
        <v>231U0068</v>
      </c>
      <c r="D22" s="28" t="str">
        <f>[2]sheet1!C16</f>
        <v>REYES PAXTIAN UZZIEL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80</v>
      </c>
      <c r="K22" s="4">
        <v>85</v>
      </c>
      <c r="L22" s="4">
        <v>95</v>
      </c>
      <c r="M22" s="4">
        <v>95</v>
      </c>
      <c r="N22" s="4">
        <v>96</v>
      </c>
      <c r="O22" s="19">
        <f t="shared" si="0"/>
        <v>90.2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[2]sheet1!B17</f>
        <v>231U0073</v>
      </c>
      <c r="D23" s="28" t="str">
        <f>[2]sheet1!C17</f>
        <v>SANCHEZ MULATO MIGUEL ANGEL</v>
      </c>
      <c r="E23" s="29"/>
      <c r="F23" s="29"/>
      <c r="G23" s="29" t="s">
        <v>35</v>
      </c>
      <c r="H23" s="29" t="s">
        <v>35</v>
      </c>
      <c r="I23" s="30" t="s">
        <v>35</v>
      </c>
      <c r="J23" s="4">
        <v>70</v>
      </c>
      <c r="K23" s="4">
        <v>0</v>
      </c>
      <c r="L23" s="4">
        <v>75</v>
      </c>
      <c r="M23" s="4">
        <v>0</v>
      </c>
      <c r="N23" s="4">
        <v>0</v>
      </c>
      <c r="O23" s="19">
        <f t="shared" ref="O23" si="1">SUM(J23:N23)/5</f>
        <v>29</v>
      </c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 t="s">
        <v>39</v>
      </c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14</v>
      </c>
      <c r="K31" s="8">
        <f>COUNTIF(K9:K30,"&gt;=70")</f>
        <v>13</v>
      </c>
      <c r="L31" s="8">
        <f>COUNTIF(L9:L30,"&gt;=70")</f>
        <v>15</v>
      </c>
      <c r="M31" s="8">
        <f t="shared" ref="M31:N31" si="2">COUNTIF(M9:M30,"&gt;=70")</f>
        <v>14</v>
      </c>
      <c r="N31" s="8">
        <f t="shared" si="2"/>
        <v>14</v>
      </c>
      <c r="O31" s="12">
        <f>COUNTIF(O9:O22,"&gt;=70")</f>
        <v>13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1</v>
      </c>
      <c r="K32" s="9">
        <f>COUNTIF(K9:K30,"&lt;70")</f>
        <v>2</v>
      </c>
      <c r="L32" s="9">
        <f>COUNTIF(L9:L30,"&lt;70")</f>
        <v>0</v>
      </c>
      <c r="M32" s="9">
        <f t="shared" ref="M32:N32" si="3">COUNTIF(M9:M30,"&lt;70")</f>
        <v>1</v>
      </c>
      <c r="N32" s="9">
        <f t="shared" si="3"/>
        <v>1</v>
      </c>
      <c r="O32" s="9">
        <f>COUNTIF(O9:O30,"&lt;70")</f>
        <v>2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15</v>
      </c>
      <c r="K33" s="9">
        <f>COUNT(K9:K30)</f>
        <v>15</v>
      </c>
      <c r="L33" s="9">
        <f>COUNT(L9:L30)</f>
        <v>15</v>
      </c>
      <c r="M33" s="9">
        <f t="shared" ref="M33:N33" si="4">COUNT(M9:M30)</f>
        <v>15</v>
      </c>
      <c r="N33" s="9">
        <f t="shared" si="4"/>
        <v>15</v>
      </c>
      <c r="O33" s="9">
        <f>COUNT(O9:O30)</f>
        <v>15</v>
      </c>
    </row>
    <row r="34" spans="3:15">
      <c r="C34" s="22"/>
      <c r="D34" s="22"/>
      <c r="E34" s="1"/>
      <c r="H34" s="23" t="s">
        <v>13</v>
      </c>
      <c r="I34" s="23"/>
      <c r="J34" s="10">
        <f>J31/J33</f>
        <v>0.93333333333333335</v>
      </c>
      <c r="K34" s="10">
        <f>K31/K33</f>
        <v>0.8666666666666667</v>
      </c>
      <c r="L34" s="10">
        <f>L31/L33</f>
        <v>1</v>
      </c>
      <c r="M34" s="10">
        <f t="shared" ref="M34:N34" si="5">M31/M33</f>
        <v>0.93333333333333335</v>
      </c>
      <c r="N34" s="10">
        <f t="shared" si="5"/>
        <v>0.93333333333333335</v>
      </c>
      <c r="O34" s="11">
        <f t="shared" ref="O34" si="6">O31/O33</f>
        <v>0.8666666666666667</v>
      </c>
    </row>
    <row r="35" spans="3:15">
      <c r="C35" s="22"/>
      <c r="D35" s="22"/>
      <c r="E35" s="1"/>
      <c r="H35" s="23" t="s">
        <v>14</v>
      </c>
      <c r="I35" s="23"/>
      <c r="J35" s="10">
        <f>J32/J33</f>
        <v>6.6666666666666666E-2</v>
      </c>
      <c r="K35" s="10">
        <f>K32/K33</f>
        <v>0.13333333333333333</v>
      </c>
      <c r="L35" s="10">
        <f>L32/L33</f>
        <v>0</v>
      </c>
      <c r="M35" s="10">
        <f t="shared" ref="M35:N35" si="7">M32/M33</f>
        <v>6.6666666666666666E-2</v>
      </c>
      <c r="N35" s="10">
        <f t="shared" si="7"/>
        <v>6.6666666666666666E-2</v>
      </c>
      <c r="O35" s="11">
        <f t="shared" ref="O35" si="8">O32/O33</f>
        <v>0.13333333333333333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C36:D36"/>
    <mergeCell ref="J40:N40"/>
    <mergeCell ref="J41:N41"/>
    <mergeCell ref="C33:E33"/>
    <mergeCell ref="H33:I33"/>
    <mergeCell ref="C34:D34"/>
    <mergeCell ref="H34:I34"/>
    <mergeCell ref="C35:D35"/>
    <mergeCell ref="H35:I35"/>
    <mergeCell ref="C32:D32"/>
    <mergeCell ref="H32:I32"/>
    <mergeCell ref="D20:I20"/>
    <mergeCell ref="D21:I21"/>
    <mergeCell ref="D22:I22"/>
    <mergeCell ref="D23:I23"/>
    <mergeCell ref="D24:I24"/>
    <mergeCell ref="D25:I25"/>
    <mergeCell ref="D26:I26"/>
    <mergeCell ref="D30:I30"/>
    <mergeCell ref="C31:D31"/>
    <mergeCell ref="H31:I31"/>
    <mergeCell ref="D28:I28"/>
    <mergeCell ref="D27:I27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opLeftCell="C1" zoomScale="140" zoomScaleNormal="140" workbookViewId="0">
      <selection activeCell="O15" sqref="O1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42</v>
      </c>
      <c r="E4" s="39"/>
      <c r="F4" s="39"/>
      <c r="G4" s="39"/>
      <c r="I4" t="s">
        <v>1</v>
      </c>
      <c r="J4" s="40" t="s">
        <v>41</v>
      </c>
      <c r="K4" s="40"/>
      <c r="M4" t="s">
        <v>2</v>
      </c>
      <c r="N4" s="41">
        <v>45637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15">
        <v>1</v>
      </c>
      <c r="C9" s="17" t="str">
        <f>[3]sheet1!B3</f>
        <v>241U0266</v>
      </c>
      <c r="D9" s="28" t="str">
        <f>[3]sheet1!C3</f>
        <v>AGUIRRE CADENA SERGIO ÁNGEL</v>
      </c>
      <c r="E9" s="29"/>
      <c r="F9" s="29"/>
      <c r="G9" s="29"/>
      <c r="H9" s="29"/>
      <c r="I9" s="30"/>
      <c r="J9" s="4">
        <v>90</v>
      </c>
      <c r="K9" s="4">
        <v>80</v>
      </c>
      <c r="L9" s="4">
        <v>85</v>
      </c>
      <c r="M9" s="44">
        <v>95</v>
      </c>
      <c r="N9" s="44"/>
      <c r="O9" s="19">
        <f>SUM(J9:N9)/4</f>
        <v>87.5</v>
      </c>
      <c r="U9" s="1"/>
      <c r="V9" s="1"/>
      <c r="W9" s="1"/>
      <c r="X9" s="1"/>
      <c r="Y9" s="1"/>
    </row>
    <row r="10" spans="2:25">
      <c r="B10" s="15">
        <v>2</v>
      </c>
      <c r="C10" s="17" t="str">
        <f>[3]sheet1!B4</f>
        <v>241U0270</v>
      </c>
      <c r="D10" s="28" t="str">
        <f>[3]sheet1!C4</f>
        <v>ARRES MORALES JOHANA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95</v>
      </c>
      <c r="M10" s="44">
        <v>90</v>
      </c>
      <c r="N10" s="44"/>
      <c r="O10" s="19">
        <f t="shared" ref="O10:O26" si="0">SUM(J10:N10)/4</f>
        <v>91.25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[3]sheet1!B5</f>
        <v>241U0577</v>
      </c>
      <c r="D11" s="28" t="str">
        <f>[3]sheet1!C5</f>
        <v>AZAMAR COBAXIN DANY ALEXANDRA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93</v>
      </c>
      <c r="K11" s="4">
        <v>90</v>
      </c>
      <c r="L11" s="4">
        <v>93</v>
      </c>
      <c r="M11" s="44">
        <v>90</v>
      </c>
      <c r="N11" s="44"/>
      <c r="O11" s="19">
        <f t="shared" si="0"/>
        <v>91.5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[3]sheet1!B6</f>
        <v>241U0275</v>
      </c>
      <c r="D12" s="28" t="str">
        <f>[3]sheet1!C6</f>
        <v>CANO CHAVARRÍA ODALYS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95</v>
      </c>
      <c r="K12" s="4">
        <v>95</v>
      </c>
      <c r="L12" s="4">
        <v>95</v>
      </c>
      <c r="M12" s="44">
        <v>85</v>
      </c>
      <c r="N12" s="44"/>
      <c r="O12" s="19">
        <f t="shared" si="0"/>
        <v>92.5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[3]sheet1!B7</f>
        <v>241U0285</v>
      </c>
      <c r="D13" s="28" t="str">
        <f>[3]sheet1!C7</f>
        <v>FERNÁNDEZ VICTORIOB MELISSA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93</v>
      </c>
      <c r="K13" s="4">
        <v>90</v>
      </c>
      <c r="L13" s="4">
        <v>93</v>
      </c>
      <c r="M13" s="44">
        <v>90</v>
      </c>
      <c r="N13" s="44"/>
      <c r="O13" s="19">
        <f t="shared" si="0"/>
        <v>91.5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[3]sheet1!B8</f>
        <v>241U0286</v>
      </c>
      <c r="D14" s="28" t="str">
        <f>[3]sheet1!C8</f>
        <v>FERRAO SOSA CARLA MARIA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90</v>
      </c>
      <c r="K14" s="4">
        <v>90</v>
      </c>
      <c r="L14" s="4">
        <v>90</v>
      </c>
      <c r="M14" s="44">
        <v>95</v>
      </c>
      <c r="N14" s="44"/>
      <c r="O14" s="19">
        <f t="shared" si="0"/>
        <v>91.25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[3]sheet1!B9</f>
        <v>241U0288</v>
      </c>
      <c r="D15" s="28" t="str">
        <f>[3]sheet1!C9</f>
        <v>FONSECA ANDRADE ZURY ARACELY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95</v>
      </c>
      <c r="K15" s="4">
        <v>95</v>
      </c>
      <c r="L15" s="4">
        <v>95</v>
      </c>
      <c r="M15" s="44">
        <v>95</v>
      </c>
      <c r="N15" s="44"/>
      <c r="O15" s="19">
        <f t="shared" si="0"/>
        <v>95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[3]sheet1!B10</f>
        <v>241U0291</v>
      </c>
      <c r="D16" s="28" t="str">
        <f>[3]sheet1!C10</f>
        <v>HERNANDEZ ACEBO FABIO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93</v>
      </c>
      <c r="K16" s="4">
        <v>80</v>
      </c>
      <c r="L16" s="4">
        <v>92</v>
      </c>
      <c r="M16" s="44">
        <v>95</v>
      </c>
      <c r="N16" s="44"/>
      <c r="O16" s="19">
        <f t="shared" si="0"/>
        <v>90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[3]sheet1!B11</f>
        <v>241U0294</v>
      </c>
      <c r="D17" s="28" t="str">
        <f>[3]sheet1!C11</f>
        <v>HERNÁNDEZ LEAL JUAN OSCAR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93</v>
      </c>
      <c r="K17" s="4">
        <v>90</v>
      </c>
      <c r="L17" s="4">
        <v>95</v>
      </c>
      <c r="M17" s="44">
        <v>90</v>
      </c>
      <c r="N17" s="44"/>
      <c r="O17" s="19">
        <f t="shared" si="0"/>
        <v>92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[3]sheet1!B12</f>
        <v>241U0295</v>
      </c>
      <c r="D18" s="28" t="str">
        <f>[3]sheet1!C12</f>
        <v>HUERTA ESCONTRIAS NOHEMI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93</v>
      </c>
      <c r="K18" s="4">
        <v>90</v>
      </c>
      <c r="L18" s="4">
        <v>95</v>
      </c>
      <c r="M18" s="44">
        <v>95</v>
      </c>
      <c r="N18" s="44"/>
      <c r="O18" s="19">
        <f t="shared" si="0"/>
        <v>93.25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[3]sheet1!B13</f>
        <v>241U0302</v>
      </c>
      <c r="D19" s="28" t="str">
        <f>[3]sheet1!C13</f>
        <v>MARTINEZ NEPOMUCENO LINDSAY JOHANNA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95</v>
      </c>
      <c r="K19" s="4">
        <v>95</v>
      </c>
      <c r="L19" s="4">
        <v>95</v>
      </c>
      <c r="M19" s="44">
        <v>90</v>
      </c>
      <c r="N19" s="44"/>
      <c r="O19" s="19">
        <f t="shared" si="0"/>
        <v>93.75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[3]sheet1!B14</f>
        <v>241U0303</v>
      </c>
      <c r="D20" s="28" t="str">
        <f>[3]sheet1!C14</f>
        <v>MAXO CHAVEZ DEYVY EFRAIN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93</v>
      </c>
      <c r="K20" s="4">
        <v>90</v>
      </c>
      <c r="L20" s="4">
        <v>93</v>
      </c>
      <c r="M20" s="44">
        <v>90</v>
      </c>
      <c r="N20" s="44"/>
      <c r="O20" s="19">
        <f t="shared" si="0"/>
        <v>91.5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[3]sheet1!B15</f>
        <v>241U0308</v>
      </c>
      <c r="D21" s="28" t="str">
        <f>[3]sheet1!C15</f>
        <v>ORTIZ PELAYO DANIELA BELEN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93</v>
      </c>
      <c r="K21" s="4">
        <v>90</v>
      </c>
      <c r="L21" s="4">
        <v>100</v>
      </c>
      <c r="M21" s="44">
        <v>95</v>
      </c>
      <c r="N21" s="44"/>
      <c r="O21" s="19">
        <f t="shared" si="0"/>
        <v>94.5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[3]sheet1!B16</f>
        <v>241U0317</v>
      </c>
      <c r="D22" s="28" t="str">
        <f>[3]sheet1!C16</f>
        <v>ROJAS CHIGO SUSANA YAMILETH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90</v>
      </c>
      <c r="L22" s="4">
        <v>95</v>
      </c>
      <c r="M22" s="44">
        <v>95</v>
      </c>
      <c r="N22" s="44"/>
      <c r="O22" s="19">
        <f t="shared" si="0"/>
        <v>92.5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[3]sheet1!B17</f>
        <v>241U0318</v>
      </c>
      <c r="D23" s="28" t="str">
        <f>[3]sheet1!C17</f>
        <v>SANCHEZ TEODORO BRENDA ITZEL</v>
      </c>
      <c r="E23" s="29"/>
      <c r="F23" s="29"/>
      <c r="G23" s="29"/>
      <c r="H23" s="29"/>
      <c r="I23" s="30"/>
      <c r="J23" s="4">
        <v>90</v>
      </c>
      <c r="K23" s="4">
        <v>87</v>
      </c>
      <c r="L23" s="4">
        <v>95</v>
      </c>
      <c r="M23" s="44">
        <v>95</v>
      </c>
      <c r="N23" s="44"/>
      <c r="O23" s="19">
        <f t="shared" si="0"/>
        <v>91.75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[3]sheet1!B18</f>
        <v>241U0321</v>
      </c>
      <c r="D24" s="28" t="str">
        <f>[3]sheet1!C18</f>
        <v>TENORIO MARQUEZ BRANDON</v>
      </c>
      <c r="E24" s="29"/>
      <c r="F24" s="29"/>
      <c r="G24" s="29"/>
      <c r="H24" s="29"/>
      <c r="I24" s="30"/>
      <c r="J24" s="4">
        <v>95</v>
      </c>
      <c r="K24" s="4">
        <v>90</v>
      </c>
      <c r="L24" s="4">
        <v>95</v>
      </c>
      <c r="M24" s="44">
        <v>90</v>
      </c>
      <c r="N24" s="44"/>
      <c r="O24" s="19">
        <f t="shared" si="0"/>
        <v>92.5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[3]sheet1!B19</f>
        <v>241U0322</v>
      </c>
      <c r="D25" s="28" t="str">
        <f>[3]sheet1!C19</f>
        <v>TORRES VIVERO LITZY MARIEL</v>
      </c>
      <c r="E25" s="29"/>
      <c r="F25" s="29"/>
      <c r="G25" s="29"/>
      <c r="H25" s="29"/>
      <c r="I25" s="30"/>
      <c r="J25" s="4">
        <v>95</v>
      </c>
      <c r="K25" s="4">
        <v>92</v>
      </c>
      <c r="L25" s="4">
        <v>95</v>
      </c>
      <c r="M25" s="44">
        <v>90</v>
      </c>
      <c r="N25" s="44"/>
      <c r="O25" s="19">
        <f t="shared" si="0"/>
        <v>93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[3]sheet1!B20</f>
        <v>241U0323</v>
      </c>
      <c r="D26" s="28" t="str">
        <f>[3]sheet1!C20</f>
        <v>TOTO ESCRIBANO ZURISADHAY</v>
      </c>
      <c r="E26" s="29"/>
      <c r="F26" s="29"/>
      <c r="G26" s="29"/>
      <c r="H26" s="29"/>
      <c r="I26" s="30"/>
      <c r="J26" s="4">
        <v>93</v>
      </c>
      <c r="K26" s="4">
        <v>85</v>
      </c>
      <c r="L26" s="4">
        <v>95</v>
      </c>
      <c r="M26" s="44">
        <v>90</v>
      </c>
      <c r="N26" s="44"/>
      <c r="O26" s="19">
        <f t="shared" si="0"/>
        <v>90.75</v>
      </c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18</v>
      </c>
      <c r="K31" s="8">
        <f>COUNTIF(K9:K30,"&gt;=70")</f>
        <v>18</v>
      </c>
      <c r="L31" s="8">
        <f>COUNTIF(L9:L30,"&gt;=70")</f>
        <v>18</v>
      </c>
      <c r="M31" s="8">
        <f>COUNTIF(M9:M30,"&gt;=70")</f>
        <v>18</v>
      </c>
      <c r="N31" s="8"/>
      <c r="O31" s="12">
        <f>COUNTIF(O9:O26,"&gt;=70")</f>
        <v>18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0</v>
      </c>
      <c r="K32" s="9">
        <f>COUNTIF(K9:K30,"&lt;70")</f>
        <v>0</v>
      </c>
      <c r="L32" s="9">
        <f>COUNTIF(L9:L30,"&lt;70")</f>
        <v>0</v>
      </c>
      <c r="M32" s="9">
        <f>COUNTIF(M9:M30,"&lt;70")</f>
        <v>0</v>
      </c>
      <c r="N32" s="9"/>
      <c r="O32" s="9">
        <f>COUNTIF(O9:O30,"&lt;70")</f>
        <v>0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18</v>
      </c>
      <c r="K33" s="9">
        <f>COUNT(K9:K30)</f>
        <v>18</v>
      </c>
      <c r="L33" s="9">
        <f>COUNT(L9:L30)</f>
        <v>18</v>
      </c>
      <c r="M33" s="9">
        <f>COUNT(M9:M30)</f>
        <v>18</v>
      </c>
      <c r="N33" s="9"/>
      <c r="O33" s="9">
        <f>COUNT(O9:O30)</f>
        <v>18</v>
      </c>
    </row>
    <row r="34" spans="3:15">
      <c r="C34" s="22"/>
      <c r="D34" s="22"/>
      <c r="E34" s="1"/>
      <c r="H34" s="23" t="s">
        <v>13</v>
      </c>
      <c r="I34" s="23"/>
      <c r="J34" s="10">
        <f>J31/J33</f>
        <v>1</v>
      </c>
      <c r="K34" s="10">
        <f>K31/K33</f>
        <v>1</v>
      </c>
      <c r="L34" s="10">
        <f>L31/L33</f>
        <v>1</v>
      </c>
      <c r="M34" s="10">
        <f>M31/M33</f>
        <v>1</v>
      </c>
      <c r="N34" s="11"/>
      <c r="O34" s="11">
        <f t="shared" ref="O34" si="1">O31/O33</f>
        <v>1</v>
      </c>
    </row>
    <row r="35" spans="3:15">
      <c r="C35" s="22"/>
      <c r="D35" s="22"/>
      <c r="E35" s="1"/>
      <c r="H35" s="23" t="s">
        <v>14</v>
      </c>
      <c r="I35" s="23"/>
      <c r="J35" s="10">
        <f>J32/J33</f>
        <v>0</v>
      </c>
      <c r="K35" s="10">
        <f>K32/K33</f>
        <v>0</v>
      </c>
      <c r="L35" s="10">
        <f>L32/L33</f>
        <v>0</v>
      </c>
      <c r="M35" s="10">
        <f>M32/M33</f>
        <v>0</v>
      </c>
      <c r="N35" s="11"/>
      <c r="O35" s="11">
        <f t="shared" ref="O35" si="2">O32/O33</f>
        <v>0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5899-E0FE-429B-AE19-85805CCD0398}">
  <dimension ref="B2:Z38"/>
  <sheetViews>
    <sheetView tabSelected="1" zoomScale="140" zoomScaleNormal="140" workbookViewId="0">
      <selection activeCell="L35" sqref="L3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4" width="6.3828125" customWidth="1"/>
    <col min="15" max="15" width="5.69140625" customWidth="1"/>
    <col min="16" max="16" width="8.69140625" customWidth="1"/>
    <col min="17" max="18" width="5.69140625" customWidth="1"/>
  </cols>
  <sheetData>
    <row r="2" spans="2:26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26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26">
      <c r="C4" t="s">
        <v>0</v>
      </c>
      <c r="D4" s="39" t="s">
        <v>43</v>
      </c>
      <c r="E4" s="39"/>
      <c r="F4" s="39"/>
      <c r="G4" s="39"/>
      <c r="I4" t="s">
        <v>1</v>
      </c>
      <c r="J4" s="40" t="s">
        <v>44</v>
      </c>
      <c r="K4" s="40"/>
      <c r="M4" t="s">
        <v>2</v>
      </c>
      <c r="O4" s="41">
        <v>45637</v>
      </c>
      <c r="P4" s="41"/>
    </row>
    <row r="5" spans="2:26" ht="6.75" customHeight="1">
      <c r="D5" s="5"/>
      <c r="E5" s="5"/>
      <c r="F5" s="5"/>
      <c r="G5" s="5"/>
    </row>
    <row r="6" spans="2:26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  <c r="O6" s="42"/>
    </row>
    <row r="7" spans="2:26" ht="11.25" customHeight="1"/>
    <row r="8" spans="2:26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45</v>
      </c>
      <c r="P8" s="7" t="s">
        <v>20</v>
      </c>
    </row>
    <row r="9" spans="2:26">
      <c r="B9" s="15">
        <v>1</v>
      </c>
      <c r="C9" s="17" t="str">
        <f>[4]sheet1!B3</f>
        <v>231U0366</v>
      </c>
      <c r="D9" s="28" t="str">
        <f>[4]sheet1!C3</f>
        <v>COBIX QUIALA ADRIAN</v>
      </c>
      <c r="E9" s="29"/>
      <c r="F9" s="29"/>
      <c r="G9" s="29"/>
      <c r="H9" s="29"/>
      <c r="I9" s="30"/>
      <c r="J9" s="4">
        <v>80</v>
      </c>
      <c r="K9" s="4">
        <v>80</v>
      </c>
      <c r="L9" s="4">
        <v>80</v>
      </c>
      <c r="M9" s="4">
        <v>85</v>
      </c>
      <c r="N9" s="4">
        <v>85</v>
      </c>
      <c r="O9" s="4"/>
      <c r="P9" s="19">
        <f>SUM(J9:O9)/6</f>
        <v>68.333333333333329</v>
      </c>
      <c r="V9" s="1"/>
      <c r="W9" s="1"/>
      <c r="X9" s="1"/>
      <c r="Y9" s="1"/>
      <c r="Z9" s="1"/>
    </row>
    <row r="10" spans="2:26">
      <c r="B10" s="15">
        <v>2</v>
      </c>
      <c r="C10" s="17" t="str">
        <f>[4]sheet1!B4</f>
        <v>231U0145</v>
      </c>
      <c r="D10" s="28" t="str">
        <f>[4]sheet1!C4</f>
        <v>COMI COYOLT ALAN</v>
      </c>
      <c r="E10" s="29"/>
      <c r="F10" s="29"/>
      <c r="G10" s="29"/>
      <c r="H10" s="29"/>
      <c r="I10" s="30"/>
      <c r="J10" s="4">
        <v>80</v>
      </c>
      <c r="K10" s="4">
        <v>80</v>
      </c>
      <c r="L10" s="4">
        <v>85</v>
      </c>
      <c r="M10" s="4">
        <v>80</v>
      </c>
      <c r="N10" s="4">
        <v>80</v>
      </c>
      <c r="O10" s="4"/>
      <c r="P10" s="19">
        <f t="shared" ref="P10:P25" si="0">SUM(J10:O10)/6</f>
        <v>67.5</v>
      </c>
      <c r="V10" s="1"/>
      <c r="W10" s="1"/>
      <c r="X10" s="1"/>
      <c r="Y10" s="1"/>
      <c r="Z10" s="1"/>
    </row>
    <row r="11" spans="2:26">
      <c r="B11" s="15">
        <v>3</v>
      </c>
      <c r="C11" s="17" t="str">
        <f>[4]sheet1!B5</f>
        <v>221U0534</v>
      </c>
      <c r="D11" s="28" t="str">
        <f>[4]sheet1!C5</f>
        <v>COYOLT ROSENDO EDUARDO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80</v>
      </c>
      <c r="K11" s="4">
        <v>0</v>
      </c>
      <c r="L11" s="4">
        <v>0</v>
      </c>
      <c r="M11" s="44">
        <v>80</v>
      </c>
      <c r="N11" s="44">
        <v>80</v>
      </c>
      <c r="O11" s="4"/>
      <c r="P11" s="19">
        <f t="shared" si="0"/>
        <v>40</v>
      </c>
      <c r="V11" s="1"/>
      <c r="W11" s="1"/>
      <c r="X11" s="1"/>
      <c r="Y11" s="1"/>
      <c r="Z11" s="1"/>
    </row>
    <row r="12" spans="2:26">
      <c r="B12" s="15">
        <v>4</v>
      </c>
      <c r="C12" s="17" t="str">
        <f>[4]sheet1!B6</f>
        <v>231U0367</v>
      </c>
      <c r="D12" s="28" t="str">
        <f>[4]sheet1!C6</f>
        <v>DE SANTIAGO PÓLITO NEMESIO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80</v>
      </c>
      <c r="K12" s="4">
        <v>80</v>
      </c>
      <c r="L12" s="4">
        <v>85</v>
      </c>
      <c r="M12" s="4">
        <v>90</v>
      </c>
      <c r="N12" s="4">
        <v>85</v>
      </c>
      <c r="O12" s="4"/>
      <c r="P12" s="19">
        <f t="shared" si="0"/>
        <v>70</v>
      </c>
      <c r="V12" s="1"/>
      <c r="W12" s="1"/>
      <c r="X12" s="1"/>
      <c r="Y12" s="1"/>
      <c r="Z12" s="1"/>
    </row>
    <row r="13" spans="2:26">
      <c r="B13" s="15">
        <v>5</v>
      </c>
      <c r="C13" s="17" t="str">
        <f>[4]sheet1!B7</f>
        <v>231U0373</v>
      </c>
      <c r="D13" s="28" t="str">
        <f>[4]sheet1!C7</f>
        <v>GAMEZ DOMINGUEZ MARCO ANTONIO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80</v>
      </c>
      <c r="K13" s="4">
        <v>85</v>
      </c>
      <c r="L13" s="4">
        <v>85</v>
      </c>
      <c r="M13" s="4">
        <v>90</v>
      </c>
      <c r="N13" s="4">
        <v>87</v>
      </c>
      <c r="O13" s="4"/>
      <c r="P13" s="19">
        <f t="shared" si="0"/>
        <v>71.166666666666671</v>
      </c>
      <c r="V13" s="1"/>
      <c r="W13" s="1"/>
      <c r="X13" s="1"/>
      <c r="Y13" s="1"/>
      <c r="Z13" s="1"/>
    </row>
    <row r="14" spans="2:26">
      <c r="B14" s="15">
        <v>6</v>
      </c>
      <c r="C14" s="17" t="str">
        <f>[4]sheet1!B8</f>
        <v>231U0374</v>
      </c>
      <c r="D14" s="28" t="str">
        <f>[4]sheet1!C8</f>
        <v>GARCIA GASPAR LEANDRO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82</v>
      </c>
      <c r="K14" s="4">
        <v>80</v>
      </c>
      <c r="L14" s="4">
        <v>80</v>
      </c>
      <c r="M14" s="4">
        <v>85</v>
      </c>
      <c r="N14" s="4">
        <v>90</v>
      </c>
      <c r="O14" s="4"/>
      <c r="P14" s="19">
        <f t="shared" si="0"/>
        <v>69.5</v>
      </c>
      <c r="V14" s="1"/>
      <c r="W14" s="1"/>
      <c r="X14" s="1"/>
      <c r="Y14" s="1"/>
      <c r="Z14" s="1"/>
    </row>
    <row r="15" spans="2:26">
      <c r="B15" s="15">
        <v>7</v>
      </c>
      <c r="C15" s="17" t="str">
        <f>[4]sheet1!B9</f>
        <v>231U0593</v>
      </c>
      <c r="D15" s="28" t="str">
        <f>[4]sheet1!C9</f>
        <v>GOMEZ HERNANDEZ JONATHAN ISRAEL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90</v>
      </c>
      <c r="K15" s="4">
        <v>80</v>
      </c>
      <c r="L15" s="4">
        <v>83</v>
      </c>
      <c r="M15" s="4">
        <v>85</v>
      </c>
      <c r="N15" s="4">
        <v>85</v>
      </c>
      <c r="O15" s="4"/>
      <c r="P15" s="19">
        <f t="shared" si="0"/>
        <v>70.5</v>
      </c>
      <c r="V15" s="1"/>
      <c r="W15" s="1"/>
      <c r="X15" s="1"/>
      <c r="Y15" s="1"/>
      <c r="Z15" s="1"/>
    </row>
    <row r="16" spans="2:26">
      <c r="B16" s="15">
        <v>8</v>
      </c>
      <c r="C16" s="17" t="str">
        <f>[4]sheet1!B10</f>
        <v>231U0375</v>
      </c>
      <c r="D16" s="28" t="str">
        <f>[4]sheet1!C10</f>
        <v>GOMEZ HERNANDEZ LUIS ERNESTO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87</v>
      </c>
      <c r="K16" s="4">
        <v>80</v>
      </c>
      <c r="L16" s="4">
        <v>80</v>
      </c>
      <c r="M16" s="4">
        <v>85</v>
      </c>
      <c r="N16" s="4">
        <v>85</v>
      </c>
      <c r="O16" s="4"/>
      <c r="P16" s="19">
        <f t="shared" si="0"/>
        <v>69.5</v>
      </c>
      <c r="V16" s="1"/>
      <c r="W16" s="1"/>
      <c r="X16" s="1"/>
      <c r="Y16" s="1"/>
      <c r="Z16" s="1"/>
    </row>
    <row r="17" spans="2:26">
      <c r="B17" s="15">
        <v>9</v>
      </c>
      <c r="C17" s="17" t="str">
        <f>[4]sheet1!B11</f>
        <v>231U0376</v>
      </c>
      <c r="D17" s="28" t="str">
        <f>[4]sheet1!C11</f>
        <v>HERRERA ANTONIO JOSE DE JESUS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85</v>
      </c>
      <c r="K17" s="4">
        <v>80</v>
      </c>
      <c r="L17" s="4">
        <v>85</v>
      </c>
      <c r="M17" s="4">
        <v>90</v>
      </c>
      <c r="N17" s="4">
        <v>86</v>
      </c>
      <c r="O17" s="4"/>
      <c r="P17" s="19">
        <f t="shared" si="0"/>
        <v>71</v>
      </c>
      <c r="V17" s="1"/>
      <c r="W17" s="1"/>
      <c r="X17" s="1"/>
      <c r="Y17" s="1"/>
      <c r="Z17" s="1"/>
    </row>
    <row r="18" spans="2:26">
      <c r="B18" s="15">
        <v>10</v>
      </c>
      <c r="C18" s="17" t="str">
        <f>[4]sheet1!B12</f>
        <v>231U0378</v>
      </c>
      <c r="D18" s="28" t="str">
        <f>[4]sheet1!C12</f>
        <v>ISIDORO VAZQUEZ JOSE AZIEL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87</v>
      </c>
      <c r="K18" s="4">
        <v>85</v>
      </c>
      <c r="L18" s="4">
        <v>85</v>
      </c>
      <c r="M18" s="4">
        <v>86</v>
      </c>
      <c r="N18" s="4">
        <v>87</v>
      </c>
      <c r="O18" s="4"/>
      <c r="P18" s="19">
        <f t="shared" si="0"/>
        <v>71.666666666666671</v>
      </c>
      <c r="V18" s="1"/>
      <c r="W18" s="1"/>
      <c r="X18" s="1"/>
      <c r="Y18" s="1"/>
      <c r="Z18" s="1"/>
    </row>
    <row r="19" spans="2:26">
      <c r="B19" s="15">
        <v>11</v>
      </c>
      <c r="C19" s="17" t="str">
        <f>[4]sheet1!B13</f>
        <v>231U0039</v>
      </c>
      <c r="D19" s="28" t="str">
        <f>[4]sheet1!C13</f>
        <v>IXTEPAN POLITO MARCOS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90</v>
      </c>
      <c r="K19" s="4">
        <v>85</v>
      </c>
      <c r="L19" s="4">
        <v>85</v>
      </c>
      <c r="M19" s="4">
        <v>90</v>
      </c>
      <c r="N19" s="4">
        <v>90</v>
      </c>
      <c r="O19" s="4"/>
      <c r="P19" s="19">
        <f t="shared" si="0"/>
        <v>73.333333333333329</v>
      </c>
      <c r="V19" s="1"/>
      <c r="W19" s="1"/>
      <c r="X19" s="1"/>
      <c r="Y19" s="1"/>
      <c r="Z19" s="1"/>
    </row>
    <row r="20" spans="2:26">
      <c r="B20" s="15">
        <v>12</v>
      </c>
      <c r="C20" s="17" t="str">
        <f>[4]sheet1!B14</f>
        <v>221U0543</v>
      </c>
      <c r="D20" s="28" t="str">
        <f>[4]sheet1!C14</f>
        <v>LUCHO PAXTIAN JOSE MARTIN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90</v>
      </c>
      <c r="K20" s="4">
        <v>0</v>
      </c>
      <c r="L20" s="4">
        <v>80</v>
      </c>
      <c r="M20" s="4">
        <v>85</v>
      </c>
      <c r="N20" s="4">
        <v>80</v>
      </c>
      <c r="O20" s="4"/>
      <c r="P20" s="19">
        <f t="shared" si="0"/>
        <v>55.833333333333336</v>
      </c>
      <c r="V20" s="1"/>
      <c r="W20" s="1"/>
      <c r="X20" s="1"/>
      <c r="Y20" s="1"/>
      <c r="Z20" s="1"/>
    </row>
    <row r="21" spans="2:26">
      <c r="B21" s="15">
        <v>13</v>
      </c>
      <c r="C21" s="17" t="str">
        <f>[4]sheet1!B15</f>
        <v>231U0380</v>
      </c>
      <c r="D21" s="28" t="str">
        <f>[4]sheet1!C15</f>
        <v>MALAGA QUINO ÁNGEL DE JESÚS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85</v>
      </c>
      <c r="K21" s="4">
        <v>80</v>
      </c>
      <c r="L21" s="4">
        <v>85</v>
      </c>
      <c r="M21" s="4">
        <v>85</v>
      </c>
      <c r="N21" s="4">
        <v>90</v>
      </c>
      <c r="O21" s="4"/>
      <c r="P21" s="19">
        <f t="shared" si="0"/>
        <v>70.833333333333329</v>
      </c>
      <c r="V21" s="1"/>
      <c r="W21" s="1"/>
      <c r="X21" s="1"/>
      <c r="Y21" s="1"/>
      <c r="Z21" s="1"/>
    </row>
    <row r="22" spans="2:26">
      <c r="B22" s="15">
        <v>14</v>
      </c>
      <c r="C22" s="17" t="str">
        <f>[4]sheet1!B16</f>
        <v>221U0550</v>
      </c>
      <c r="D22" s="28" t="str">
        <f>[4]sheet1!C16</f>
        <v>MONTAN XOLIO DIEGO ALBERTO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0</v>
      </c>
      <c r="L22" s="4">
        <v>0</v>
      </c>
      <c r="M22" s="14">
        <v>0</v>
      </c>
      <c r="N22" s="14">
        <v>0</v>
      </c>
      <c r="O22" s="4"/>
      <c r="P22" s="19">
        <f t="shared" si="0"/>
        <v>15</v>
      </c>
      <c r="V22" s="1"/>
      <c r="W22" s="1"/>
      <c r="X22" s="1"/>
      <c r="Y22" s="1"/>
      <c r="Z22" s="1"/>
    </row>
    <row r="23" spans="2:26">
      <c r="B23" s="15">
        <v>15</v>
      </c>
      <c r="C23" s="17" t="str">
        <f>[4]sheet1!B17</f>
        <v>231U0397</v>
      </c>
      <c r="D23" s="28" t="str">
        <f>[4]sheet1!C17</f>
        <v>RODRIGUEZ LOPEZ SAUL ALDAHIR</v>
      </c>
      <c r="E23" s="29"/>
      <c r="F23" s="29"/>
      <c r="G23" s="29"/>
      <c r="H23" s="29"/>
      <c r="I23" s="30"/>
      <c r="J23" s="4">
        <v>80</v>
      </c>
      <c r="K23" s="4">
        <v>85</v>
      </c>
      <c r="L23" s="4">
        <v>80</v>
      </c>
      <c r="M23" s="4">
        <v>90</v>
      </c>
      <c r="N23" s="4">
        <v>90</v>
      </c>
      <c r="O23" s="4"/>
      <c r="P23" s="19">
        <f t="shared" si="0"/>
        <v>70.833333333333329</v>
      </c>
      <c r="V23" s="1"/>
      <c r="W23" s="1"/>
      <c r="X23" s="1"/>
      <c r="Y23" s="1"/>
      <c r="Z23" s="1"/>
    </row>
    <row r="24" spans="2:26">
      <c r="B24" s="20">
        <v>16</v>
      </c>
      <c r="C24" s="17" t="str">
        <f>[4]sheet1!B18</f>
        <v>231U0398</v>
      </c>
      <c r="D24" s="28" t="str">
        <f>[4]sheet1!C18</f>
        <v>RUIZ SAENZ BRAYAN EMMANUEL</v>
      </c>
      <c r="E24" s="29"/>
      <c r="F24" s="29"/>
      <c r="G24" s="29"/>
      <c r="H24" s="29"/>
      <c r="I24" s="30"/>
      <c r="J24" s="4">
        <v>80</v>
      </c>
      <c r="K24" s="4">
        <v>80</v>
      </c>
      <c r="L24" s="4">
        <v>80</v>
      </c>
      <c r="M24" s="4">
        <v>80</v>
      </c>
      <c r="N24" s="4">
        <v>80</v>
      </c>
      <c r="O24" s="4"/>
      <c r="P24" s="19">
        <f t="shared" si="0"/>
        <v>66.666666666666671</v>
      </c>
      <c r="V24" s="1"/>
      <c r="W24" s="1"/>
      <c r="X24" s="1"/>
      <c r="Y24" s="1"/>
      <c r="Z24" s="1"/>
    </row>
    <row r="25" spans="2:26">
      <c r="B25" s="20">
        <v>17</v>
      </c>
      <c r="C25" s="17" t="str">
        <f>[4]sheet1!B19</f>
        <v>231U0399</v>
      </c>
      <c r="D25" s="28" t="str">
        <f>[4]sheet1!C19</f>
        <v>SANDOVAL HUERTA ELIAS DE JESUS</v>
      </c>
      <c r="E25" s="29"/>
      <c r="F25" s="29"/>
      <c r="G25" s="29"/>
      <c r="H25" s="29"/>
      <c r="I25" s="30"/>
      <c r="J25" s="4">
        <v>90</v>
      </c>
      <c r="K25" s="4">
        <v>80</v>
      </c>
      <c r="L25" s="4">
        <v>85</v>
      </c>
      <c r="M25" s="4">
        <v>90</v>
      </c>
      <c r="N25" s="4">
        <v>85</v>
      </c>
      <c r="O25" s="4"/>
      <c r="P25" s="19">
        <f t="shared" si="0"/>
        <v>71.666666666666671</v>
      </c>
      <c r="V25" s="1"/>
      <c r="W25" s="1"/>
      <c r="X25" s="1"/>
      <c r="Y25" s="1"/>
      <c r="Z25" s="1"/>
    </row>
    <row r="26" spans="2:26">
      <c r="B26" s="20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4"/>
      <c r="P26" s="19"/>
      <c r="V26" s="1"/>
      <c r="W26" s="1"/>
      <c r="X26" s="1"/>
      <c r="Y26" s="1"/>
      <c r="Z26" s="1"/>
    </row>
    <row r="27" spans="2:26">
      <c r="B27" s="16"/>
      <c r="C27" s="18"/>
      <c r="D27" s="34"/>
      <c r="E27" s="35"/>
      <c r="F27" s="35"/>
      <c r="G27" s="35"/>
      <c r="H27" s="35"/>
      <c r="I27" s="36"/>
      <c r="J27" s="14"/>
      <c r="K27" s="13"/>
      <c r="L27" s="13"/>
      <c r="M27" s="13"/>
      <c r="N27" s="13"/>
      <c r="O27" s="3"/>
      <c r="P27" s="19"/>
    </row>
    <row r="28" spans="2:26">
      <c r="C28" s="22"/>
      <c r="D28" s="22"/>
      <c r="E28" s="1"/>
      <c r="H28" s="27" t="s">
        <v>16</v>
      </c>
      <c r="I28" s="27"/>
      <c r="J28" s="8">
        <f>COUNTIF(J9:J27,"&gt;=70")</f>
        <v>17</v>
      </c>
      <c r="K28" s="8">
        <f>COUNTIF(K9:K27,"&gt;=70")</f>
        <v>14</v>
      </c>
      <c r="L28" s="8">
        <f>COUNTIF(L9:L27,"&gt;=70")</f>
        <v>15</v>
      </c>
      <c r="M28" s="8">
        <f t="shared" ref="M28:N28" si="1">COUNTIF(M9:M27,"&gt;=70")</f>
        <v>16</v>
      </c>
      <c r="N28" s="8">
        <f t="shared" si="1"/>
        <v>16</v>
      </c>
      <c r="O28" s="8"/>
      <c r="P28" s="12">
        <f>COUNTIF(P9:P22,"&gt;=70")</f>
        <v>7</v>
      </c>
    </row>
    <row r="29" spans="2:26">
      <c r="C29" s="22"/>
      <c r="D29" s="22"/>
      <c r="E29" s="6"/>
      <c r="H29" s="26" t="s">
        <v>17</v>
      </c>
      <c r="I29" s="26"/>
      <c r="J29" s="9">
        <f>COUNTIF(J9:J27,"&lt;70")</f>
        <v>0</v>
      </c>
      <c r="K29" s="9">
        <f>COUNTIF(K9:K27,"&lt;70")</f>
        <v>3</v>
      </c>
      <c r="L29" s="9">
        <f>COUNTIF(L9:L27,"&lt;70")</f>
        <v>2</v>
      </c>
      <c r="M29" s="9">
        <f t="shared" ref="M29:N29" si="2">COUNTIF(M9:M27,"&lt;70")</f>
        <v>1</v>
      </c>
      <c r="N29" s="9">
        <f t="shared" si="2"/>
        <v>1</v>
      </c>
      <c r="O29" s="9"/>
      <c r="P29" s="9">
        <f>COUNTIF(P9:P27,"&lt;70")</f>
        <v>8</v>
      </c>
    </row>
    <row r="30" spans="2:26">
      <c r="C30" s="22"/>
      <c r="D30" s="22"/>
      <c r="E30" s="22"/>
      <c r="H30" s="26" t="s">
        <v>18</v>
      </c>
      <c r="I30" s="26"/>
      <c r="J30" s="9">
        <f>COUNT(J9:J27)</f>
        <v>17</v>
      </c>
      <c r="K30" s="9">
        <f>COUNT(K9:K27)</f>
        <v>17</v>
      </c>
      <c r="L30" s="9">
        <f>COUNT(L9:L27)</f>
        <v>17</v>
      </c>
      <c r="M30" s="9">
        <f t="shared" ref="M30:N30" si="3">COUNT(M9:M27)</f>
        <v>17</v>
      </c>
      <c r="N30" s="9">
        <f t="shared" si="3"/>
        <v>17</v>
      </c>
      <c r="O30" s="9"/>
      <c r="P30" s="9">
        <f>COUNT(P9:P27)</f>
        <v>17</v>
      </c>
    </row>
    <row r="31" spans="2:26">
      <c r="C31" s="22"/>
      <c r="D31" s="22"/>
      <c r="E31" s="1"/>
      <c r="H31" s="23" t="s">
        <v>13</v>
      </c>
      <c r="I31" s="23"/>
      <c r="J31" s="10">
        <f>J28/J30</f>
        <v>1</v>
      </c>
      <c r="K31" s="10">
        <f>K28/K30</f>
        <v>0.82352941176470584</v>
      </c>
      <c r="L31" s="10">
        <f>L28/L30</f>
        <v>0.88235294117647056</v>
      </c>
      <c r="M31" s="10">
        <f t="shared" ref="M31:N31" si="4">M28/M30</f>
        <v>0.94117647058823528</v>
      </c>
      <c r="N31" s="10">
        <f t="shared" si="4"/>
        <v>0.94117647058823528</v>
      </c>
      <c r="O31" s="11"/>
      <c r="P31" s="11">
        <f t="shared" ref="P31" si="5">P28/P30</f>
        <v>0.41176470588235292</v>
      </c>
    </row>
    <row r="32" spans="2:26">
      <c r="C32" s="22"/>
      <c r="D32" s="22"/>
      <c r="E32" s="1"/>
      <c r="H32" s="23" t="s">
        <v>14</v>
      </c>
      <c r="I32" s="23"/>
      <c r="J32" s="10">
        <f>J29/J30</f>
        <v>0</v>
      </c>
      <c r="K32" s="10">
        <f>K29/K30</f>
        <v>0.17647058823529413</v>
      </c>
      <c r="L32" s="10">
        <f>L29/L30</f>
        <v>0.11764705882352941</v>
      </c>
      <c r="M32" s="10">
        <f t="shared" ref="M32:N32" si="6">M29/M30</f>
        <v>5.8823529411764705E-2</v>
      </c>
      <c r="N32" s="10">
        <f t="shared" si="6"/>
        <v>5.8823529411764705E-2</v>
      </c>
      <c r="O32" s="11"/>
      <c r="P32" s="11">
        <f t="shared" ref="P32" si="7">P29/P30</f>
        <v>0.47058823529411764</v>
      </c>
    </row>
    <row r="33" spans="3:15">
      <c r="C33" s="22"/>
      <c r="D33" s="22"/>
      <c r="E33" s="6"/>
    </row>
    <row r="34" spans="3:15">
      <c r="C34" s="1"/>
      <c r="D34" s="1"/>
      <c r="E34" s="6"/>
    </row>
    <row r="35" spans="3:15">
      <c r="C35" s="1"/>
      <c r="D35" s="1"/>
      <c r="E35" s="6"/>
    </row>
    <row r="36" spans="3:15">
      <c r="C36" s="1"/>
      <c r="D36" s="1"/>
      <c r="E36" s="6"/>
    </row>
    <row r="37" spans="3:15">
      <c r="J37" s="24" t="s">
        <v>21</v>
      </c>
      <c r="K37" s="24"/>
      <c r="L37" s="24"/>
      <c r="M37" s="24"/>
      <c r="N37" s="24"/>
      <c r="O37" s="24"/>
    </row>
    <row r="38" spans="3:15">
      <c r="J38" s="25" t="s">
        <v>15</v>
      </c>
      <c r="K38" s="25"/>
      <c r="L38" s="25"/>
      <c r="M38" s="25"/>
      <c r="N38" s="25"/>
      <c r="O38" s="25"/>
    </row>
  </sheetData>
  <mergeCells count="41">
    <mergeCell ref="D24:I24"/>
    <mergeCell ref="D13:I13"/>
    <mergeCell ref="B2:O2"/>
    <mergeCell ref="C3:O3"/>
    <mergeCell ref="D4:G4"/>
    <mergeCell ref="J4:K4"/>
    <mergeCell ref="O4:P4"/>
    <mergeCell ref="D6:G6"/>
    <mergeCell ref="I6:J6"/>
    <mergeCell ref="K6:O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28:D28"/>
    <mergeCell ref="H28:I28"/>
    <mergeCell ref="D26:I26"/>
    <mergeCell ref="D27:I27"/>
    <mergeCell ref="D25:I25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7:O37"/>
    <mergeCell ref="J38:O38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D6B1-578A-4843-B641-F7EF1BDEE003}">
  <dimension ref="A1"/>
  <sheetViews>
    <sheetView workbookViewId="0">
      <selection activeCell="D19" sqref="D19"/>
    </sheetView>
  </sheetViews>
  <sheetFormatPr baseColWidth="10"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4TO REP CALC. VECT. 301C</vt:lpstr>
      <vt:lpstr>4TO REP CALC. VECT. 301B</vt:lpstr>
      <vt:lpstr>4TO REP FUND. FISICA 107 C</vt:lpstr>
      <vt:lpstr>4TO REP ESTATICA 311B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2024-12-12T18:50:57Z</dcterms:modified>
</cp:coreProperties>
</file>