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20" yWindow="-30" windowWidth="20670" windowHeight="11070"/>
  </bookViews>
  <sheets>
    <sheet name="CAL. VECT. 311A" sheetId="1" r:id="rId1"/>
    <sheet name="CAL. VECT 311B" sheetId="3" r:id="rId2"/>
    <sheet name="ALGEBRA LINEAL 307B" sheetId="4" r:id="rId3"/>
    <sheet name="ALGEBRA LINEAL 301B" sheetId="5" r:id="rId4"/>
    <sheet name="Hoja1" sheetId="6" r:id="rId5"/>
  </sheets>
  <externalReferences>
    <externalReference r:id="rId6"/>
    <externalReference r:id="rId7"/>
    <externalReference r:id="rId8"/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5" l="1"/>
  <c r="K36" i="5"/>
  <c r="K45" i="4"/>
  <c r="K32" i="1"/>
  <c r="K40" i="3"/>
  <c r="N40" i="3"/>
  <c r="D8" i="5" l="1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O8" i="1"/>
  <c r="O9" i="1"/>
  <c r="K43" i="4" l="1"/>
  <c r="K44" i="4"/>
  <c r="K42" i="4" s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8" i="5"/>
  <c r="K35" i="5"/>
  <c r="K34" i="5"/>
  <c r="K39" i="3"/>
  <c r="K38" i="3"/>
  <c r="K30" i="1"/>
  <c r="K31" i="1"/>
  <c r="O23" i="1"/>
  <c r="O24" i="1"/>
  <c r="O25" i="1"/>
  <c r="O26" i="1"/>
  <c r="O28" i="1"/>
  <c r="O33" i="1" l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L39" i="3" l="1"/>
  <c r="L40" i="3"/>
  <c r="L38" i="3"/>
  <c r="M38" i="3"/>
  <c r="M39" i="3"/>
  <c r="M40" i="3"/>
  <c r="L33" i="5" l="1"/>
  <c r="K33" i="5"/>
  <c r="L37" i="3"/>
  <c r="K37" i="3"/>
  <c r="L32" i="5"/>
  <c r="K32" i="5" l="1"/>
  <c r="L34" i="5"/>
  <c r="L33" i="1"/>
  <c r="K29" i="1"/>
  <c r="L29" i="1" s="1"/>
  <c r="O27" i="1"/>
  <c r="L42" i="4"/>
  <c r="P30" i="4"/>
  <c r="K37" i="5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8" i="3"/>
  <c r="O10" i="1"/>
  <c r="O11" i="1"/>
  <c r="O12" i="1"/>
  <c r="O13" i="1"/>
  <c r="O15" i="1"/>
  <c r="O16" i="1"/>
  <c r="O17" i="1"/>
  <c r="O18" i="1"/>
  <c r="O19" i="1"/>
  <c r="O20" i="1"/>
  <c r="O21" i="1"/>
  <c r="O22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1" i="3"/>
  <c r="M41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M37" i="5" l="1"/>
  <c r="L37" i="5"/>
  <c r="L38" i="5"/>
  <c r="P36" i="5"/>
  <c r="K38" i="5"/>
  <c r="M38" i="5"/>
  <c r="N42" i="3"/>
  <c r="N47" i="4"/>
  <c r="K46" i="4"/>
  <c r="K42" i="3"/>
  <c r="K41" i="3"/>
  <c r="L42" i="3"/>
  <c r="O38" i="5"/>
  <c r="L41" i="3"/>
  <c r="M42" i="3"/>
  <c r="O37" i="5"/>
  <c r="L47" i="4"/>
  <c r="L46" i="4"/>
  <c r="M47" i="4"/>
  <c r="P34" i="5"/>
  <c r="P35" i="5"/>
  <c r="K47" i="4"/>
  <c r="P43" i="4"/>
  <c r="P37" i="5" l="1"/>
  <c r="P38" i="5"/>
  <c r="P47" i="4"/>
  <c r="P46" i="4"/>
  <c r="P42" i="3"/>
  <c r="P41" i="3"/>
  <c r="L34" i="1"/>
  <c r="M34" i="1"/>
  <c r="N34" i="1"/>
  <c r="M33" i="1"/>
  <c r="N33" i="1"/>
  <c r="K34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O34" i="1" l="1"/>
  <c r="K33" i="1"/>
</calcChain>
</file>

<file path=xl/sharedStrings.xml><?xml version="1.0" encoding="utf-8"?>
<sst xmlns="http://schemas.openxmlformats.org/spreadsheetml/2006/main" count="108" uniqueCount="38">
  <si>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</si>
  <si>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</si>
  <si>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</si>
  <si>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</si>
  <si>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</si>
  <si>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</si>
  <si>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</si>
  <si>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</si>
  <si>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</si>
  <si>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</si>
  <si>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</si>
  <si>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</si>
  <si>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</si>
  <si>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</si>
  <si>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</si>
  <si>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</si>
  <si>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</si>
  <si>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</si>
  <si>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</si>
  <si>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</si>
  <si>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</si>
  <si>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</si>
  <si>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</si>
  <si>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</si>
  <si>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</si>
  <si>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</si>
  <si>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</si>
  <si>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 xml:space="preserve">MC. ROGELIO OLIVEROS MENDOZA </t>
  </si>
  <si>
    <t>U5</t>
  </si>
  <si>
    <t>CÁLCULO VECTORIAL</t>
  </si>
  <si>
    <t>AGOSTO-DICIEMBRE 2024</t>
  </si>
  <si>
    <t>CALCULO VECTORIAL</t>
  </si>
  <si>
    <t>311 B</t>
  </si>
  <si>
    <t>311 A</t>
  </si>
  <si>
    <t>ALGEBRA LINEAL</t>
  </si>
  <si>
    <t>307 B</t>
  </si>
  <si>
    <t>AGOSTO-DICIEMBRE 24</t>
  </si>
  <si>
    <t>301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</si>
</sst>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9" fillId="4" borderId="2" xfId="0" applyFont="1" applyFill="1" applyBorder="1"/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9" fontId="8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9" fillId="0" borderId="1" xfId="0" applyNumberFormat="1" applyFont="1" applyBorder="1"/>
    <xf numFmtId="15" fontId="0" fillId="0" borderId="1" xfId="0" applyNumberFormat="1" applyBorder="1"/>
    <xf numFmtId="0" fontId="11" fillId="0" borderId="2" xfId="0" applyFont="1" applyBorder="1" applyAlignment="1">
      <alignment horizontal="center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1" fontId="16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/>
    <xf numFmtId="0" fontId="1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NumberFormat="1"/>
    <xf numFmtId="0" fontId="9" fillId="0" borderId="0" xfId="0" applyNumberFormat="1" applyFont="1"/>
    <xf numFmtId="0" fontId="9" fillId="0" borderId="2" xfId="0" applyNumberFormat="1" applyFont="1" applyBorder="1"/>
    <xf numFmtId="0" fontId="9" fillId="0" borderId="4" xfId="0" applyNumberFormat="1" applyFont="1" applyBorder="1"/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0" fillId="0" borderId="2" xfId="0" applyNumberFormat="1" applyBorder="1"/>
    <xf numFmtId="0" fontId="0" fillId="0" borderId="4" xfId="0" applyNumberFormat="1" applyBorder="1"/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15" fillId="0" borderId="5" xfId="0" applyFont="1" applyBorder="1" applyAlignment="1"/>
    <xf numFmtId="0" fontId="15" fillId="0" borderId="6" xfId="0" applyFont="1" applyBorder="1" applyAlignment="1"/>
    <xf numFmtId="0" fontId="15" fillId="0" borderId="7" xfId="0" applyFont="1" applyBorder="1" applyAlignment="1"/>
    <xf numFmtId="0" fontId="15" fillId="0" borderId="5" xfId="0" applyFont="1" applyFill="1" applyBorder="1" applyAlignment="1"/>
    <xf numFmtId="0" fontId="15" fillId="0" borderId="6" xfId="0" applyFont="1" applyFill="1" applyBorder="1" applyAlignment="1"/>
    <xf numFmtId="0" fontId="15" fillId="0" borderId="7" xfId="0" applyFont="1" applyFill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Oliveros/Downloads/Seguimiento%20del%20curso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Oliveros/Downloads/Seguimiento%20del%20curso%20(1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Oliveros/Downloads/Seguimiento%20del%20curso%20(1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Oliveros/Downloads/Seguimiento%20del%20curso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231U0359</v>
          </cell>
          <cell r="C3" t="str">
            <v>ANTEMATE VELASCO ERICK</v>
          </cell>
        </row>
        <row r="4">
          <cell r="B4" t="str">
            <v>231U0360</v>
          </cell>
          <cell r="C4" t="str">
            <v>AVENDAÑO GUTIERREZ JOSE DAVID</v>
          </cell>
        </row>
        <row r="5">
          <cell r="B5" t="str">
            <v>221U0529</v>
          </cell>
          <cell r="C5" t="str">
            <v>BUSTAMANTE MARTINEZ ANDRES RODRIGO</v>
          </cell>
        </row>
        <row r="6">
          <cell r="B6" t="str">
            <v>231U0368</v>
          </cell>
          <cell r="C6" t="str">
            <v>DIAZ MENDEZ JOSE LUIS</v>
          </cell>
        </row>
        <row r="7">
          <cell r="B7" t="str">
            <v>231U0369</v>
          </cell>
          <cell r="C7" t="str">
            <v>DOMÍNGUEZ CRUZ JOSHUA</v>
          </cell>
        </row>
        <row r="8">
          <cell r="B8" t="str">
            <v>231U0377</v>
          </cell>
          <cell r="C8" t="str">
            <v>HIDALGO BRAVO GIOVANNI DE JESÚS</v>
          </cell>
        </row>
        <row r="9">
          <cell r="B9" t="str">
            <v>221U0539</v>
          </cell>
          <cell r="C9" t="str">
            <v>IXBA DE LA CRUZ BRAYAN AMADO</v>
          </cell>
        </row>
        <row r="10">
          <cell r="B10" t="str">
            <v>231U0379</v>
          </cell>
          <cell r="C10" t="str">
            <v>LUCHO PAXTIÁN LUIS FABIO</v>
          </cell>
        </row>
        <row r="11">
          <cell r="B11" t="str">
            <v>231U0382</v>
          </cell>
          <cell r="C11" t="str">
            <v>MARTINEZ MENDOZA RICARDO RAFAEL</v>
          </cell>
        </row>
        <row r="12">
          <cell r="B12" t="str">
            <v>231U0383</v>
          </cell>
          <cell r="C12" t="str">
            <v>MARTINEZ SOLIS ALESSANDRO</v>
          </cell>
        </row>
        <row r="13">
          <cell r="B13" t="str">
            <v>231U0388</v>
          </cell>
          <cell r="C13" t="str">
            <v>PARDO LOPEZ ZAINT</v>
          </cell>
        </row>
        <row r="14">
          <cell r="B14" t="str">
            <v>231U0389</v>
          </cell>
          <cell r="C14" t="str">
            <v>PARRA XOLO ROBERTO OCTAVIO</v>
          </cell>
        </row>
        <row r="15">
          <cell r="B15" t="str">
            <v>231U0391</v>
          </cell>
          <cell r="C15" t="str">
            <v>PEÑA MACARIO GABRIEL</v>
          </cell>
        </row>
        <row r="16">
          <cell r="B16" t="str">
            <v>231U0392</v>
          </cell>
          <cell r="C16" t="str">
            <v>PONCIANO AGUIRRE ARMANDO</v>
          </cell>
        </row>
        <row r="17">
          <cell r="B17" t="str">
            <v>231U0393</v>
          </cell>
          <cell r="C17" t="str">
            <v>POXTAN MOJICA ERICK ROSENDO</v>
          </cell>
        </row>
        <row r="18">
          <cell r="B18" t="str">
            <v>231U0396</v>
          </cell>
          <cell r="C18" t="str">
            <v>RODRIGUEZ CORTES KAROL GUADALUPE</v>
          </cell>
        </row>
        <row r="19">
          <cell r="B19" t="str">
            <v>231U0401</v>
          </cell>
          <cell r="C19" t="str">
            <v>TORNADO MARTINEZ MELISSA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231U0358</v>
          </cell>
          <cell r="C3" t="str">
            <v>ACUA SINTA JOAHAN JAEL</v>
          </cell>
        </row>
        <row r="4">
          <cell r="B4" t="str">
            <v>231U0366</v>
          </cell>
          <cell r="C4" t="str">
            <v>COBIX QUIALA ADRIAN</v>
          </cell>
        </row>
        <row r="5">
          <cell r="B5" t="str">
            <v>231U0145</v>
          </cell>
          <cell r="C5" t="str">
            <v>COMI COYOLT ALAN</v>
          </cell>
        </row>
        <row r="6">
          <cell r="B6" t="str">
            <v>231U0367</v>
          </cell>
          <cell r="C6" t="str">
            <v>DE SANTIAGO PÓLITO NEMESIO</v>
          </cell>
        </row>
        <row r="7">
          <cell r="B7" t="str">
            <v>231U0373</v>
          </cell>
          <cell r="C7" t="str">
            <v>GAMEZ DOMINGUEZ MARCO ANTONIO</v>
          </cell>
        </row>
        <row r="8">
          <cell r="B8" t="str">
            <v>231U0374</v>
          </cell>
          <cell r="C8" t="str">
            <v>GARCIA GASPAR LEANDRO</v>
          </cell>
        </row>
        <row r="9">
          <cell r="B9" t="str">
            <v>231U0593</v>
          </cell>
          <cell r="C9" t="str">
            <v>GOMEZ HERNANDEZ JONATHAN ISRAEL</v>
          </cell>
        </row>
        <row r="10">
          <cell r="B10" t="str">
            <v>231U0375</v>
          </cell>
          <cell r="C10" t="str">
            <v>GOMEZ HERNANDEZ LUIS ERNESTO</v>
          </cell>
        </row>
        <row r="11">
          <cell r="B11" t="str">
            <v>231U0376</v>
          </cell>
          <cell r="C11" t="str">
            <v>HERRERA ANTONIO JOSE DE JESUS</v>
          </cell>
        </row>
        <row r="12">
          <cell r="B12" t="str">
            <v>231U0378</v>
          </cell>
          <cell r="C12" t="str">
            <v>ISIDORO VAZQUEZ JOSE AZIEL</v>
          </cell>
        </row>
        <row r="13">
          <cell r="B13" t="str">
            <v>231U0039</v>
          </cell>
          <cell r="C13" t="str">
            <v>IXTEPAN POLITO MARCOS</v>
          </cell>
        </row>
        <row r="14">
          <cell r="B14" t="str">
            <v>221U0544</v>
          </cell>
          <cell r="C14" t="str">
            <v>LUNA RODRIGUEZ DILAN</v>
          </cell>
        </row>
        <row r="15">
          <cell r="B15" t="str">
            <v>231U0380</v>
          </cell>
          <cell r="C15" t="str">
            <v>MALAGA QUINO ÁNGEL DE JESÚS</v>
          </cell>
        </row>
        <row r="16">
          <cell r="B16" t="str">
            <v>231U0386</v>
          </cell>
          <cell r="C16" t="str">
            <v>MIGUELES LOPEZ BRIANA PAOLA</v>
          </cell>
        </row>
        <row r="17">
          <cell r="B17" t="str">
            <v>231U0394</v>
          </cell>
          <cell r="C17" t="str">
            <v>QUINO BELLI CARLOS KARIM</v>
          </cell>
        </row>
        <row r="18">
          <cell r="B18" t="str">
            <v>231U0397</v>
          </cell>
          <cell r="C18" t="str">
            <v>RODRIGUEZ LOPEZ SAUL ALDAHIR</v>
          </cell>
        </row>
        <row r="19">
          <cell r="B19" t="str">
            <v>231U0398</v>
          </cell>
          <cell r="C19" t="str">
            <v>RUIZ SAENZ BRAYAN EMMANUEL</v>
          </cell>
        </row>
        <row r="20">
          <cell r="B20" t="str">
            <v>231U0399</v>
          </cell>
          <cell r="C20" t="str">
            <v>SANDOVAL HUERTA ELIAS DE JESUS</v>
          </cell>
        </row>
        <row r="21">
          <cell r="B21" t="str">
            <v>231U0400</v>
          </cell>
          <cell r="C21" t="str">
            <v>TEOBAL ORTIZ EVELYN MONSERRAT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231U0266</v>
          </cell>
          <cell r="C3" t="str">
            <v>AMBROS ABRAJAN GEMA VANESSA</v>
          </cell>
        </row>
        <row r="4">
          <cell r="B4" t="str">
            <v>231U0268</v>
          </cell>
          <cell r="C4" t="str">
            <v>ARRES DOMÍNGUEZ MARIA FERNANDA</v>
          </cell>
        </row>
        <row r="5">
          <cell r="B5" t="str">
            <v>231U0271</v>
          </cell>
          <cell r="C5" t="str">
            <v>BAXIN VICTORIO IRIS DENNIS</v>
          </cell>
        </row>
        <row r="6">
          <cell r="B6" t="str">
            <v>231U0548</v>
          </cell>
          <cell r="C6" t="str">
            <v>DELGADO SEBA BELEM PATRICIA</v>
          </cell>
        </row>
        <row r="7">
          <cell r="B7" t="str">
            <v>231U0288</v>
          </cell>
          <cell r="C7" t="str">
            <v>FISCAL MARCIAL AMAYRANI POLETTE</v>
          </cell>
        </row>
        <row r="8">
          <cell r="B8" t="str">
            <v>231U0290</v>
          </cell>
          <cell r="C8" t="str">
            <v>GARCIA CANDELARIO DULCE MARIANT</v>
          </cell>
        </row>
        <row r="9">
          <cell r="B9" t="str">
            <v>231U0294</v>
          </cell>
          <cell r="C9" t="str">
            <v>HERNANDEZ FLORES XIMENA NAOMI</v>
          </cell>
        </row>
        <row r="10">
          <cell r="B10" t="str">
            <v>231U0296</v>
          </cell>
          <cell r="C10" t="str">
            <v>JAUREGUI CHONTAL AMERICA YESENIA</v>
          </cell>
        </row>
        <row r="11">
          <cell r="B11" t="str">
            <v>231U0303</v>
          </cell>
          <cell r="C11" t="str">
            <v>MANTILLA MINQUIS RADAMEX</v>
          </cell>
        </row>
        <row r="12">
          <cell r="B12" t="str">
            <v>231U0304</v>
          </cell>
          <cell r="C12" t="str">
            <v>MARTINEZ DOMINGUEZ INGRID MONSERRAT</v>
          </cell>
        </row>
        <row r="13">
          <cell r="B13" t="str">
            <v>231U0305</v>
          </cell>
          <cell r="C13" t="str">
            <v>MARTINEZ PASCUAL KRISTEN RUBI</v>
          </cell>
        </row>
        <row r="14">
          <cell r="B14" t="str">
            <v>231U0309</v>
          </cell>
          <cell r="C14" t="str">
            <v>MIJANGOS VAZQUEZ LEONARDO</v>
          </cell>
        </row>
        <row r="15">
          <cell r="B15" t="str">
            <v>231U0312</v>
          </cell>
          <cell r="C15" t="str">
            <v>PAXTIAN ARTIGAS AMARIEL</v>
          </cell>
        </row>
        <row r="16">
          <cell r="B16" t="str">
            <v>231U0314</v>
          </cell>
          <cell r="C16" t="str">
            <v>QUINO PAXTIAN ANDRES MANUEL</v>
          </cell>
        </row>
        <row r="17">
          <cell r="B17" t="str">
            <v>231U0319</v>
          </cell>
          <cell r="C17" t="str">
            <v>SALINAS CARRERA ISMAEL ARNULFO</v>
          </cell>
        </row>
        <row r="18">
          <cell r="B18" t="str">
            <v>231U0620</v>
          </cell>
          <cell r="C18" t="str">
            <v>TOTO CHAPOL CARMEN SARAI</v>
          </cell>
        </row>
        <row r="19">
          <cell r="B19" t="str">
            <v>231U0402</v>
          </cell>
          <cell r="C19" t="str">
            <v>VELASCO ANTELE EDGAR EMANUEL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231U0015</v>
          </cell>
          <cell r="C3" t="str">
            <v>BELLI ARRES LUIS MAURI</v>
          </cell>
        </row>
        <row r="4">
          <cell r="B4" t="str">
            <v>231U0028</v>
          </cell>
          <cell r="C4" t="str">
            <v>COUBERT JARAMILLO EMILY AYLIN</v>
          </cell>
        </row>
        <row r="5">
          <cell r="B5" t="str">
            <v>221U0074</v>
          </cell>
          <cell r="C5" t="str">
            <v>CRUZ ANDRADE ANGEL DE JESUS</v>
          </cell>
        </row>
        <row r="6">
          <cell r="B6" t="str">
            <v>231U0664</v>
          </cell>
          <cell r="C6" t="str">
            <v>GONZALEZ ROBLES ADONAY VICENTE</v>
          </cell>
        </row>
        <row r="7">
          <cell r="B7" t="str">
            <v>231U0036</v>
          </cell>
          <cell r="C7" t="str">
            <v>HERNANDEZ URIBE REGINA DE LOS ANGELES</v>
          </cell>
        </row>
        <row r="8">
          <cell r="B8" t="str">
            <v>231U0038</v>
          </cell>
          <cell r="C8" t="str">
            <v>IXBA LAZCANO FELIPE</v>
          </cell>
        </row>
        <row r="9">
          <cell r="B9" t="str">
            <v>231U0046</v>
          </cell>
          <cell r="C9" t="str">
            <v>MARTÍNEZ BARCENAS EMMANUEL</v>
          </cell>
        </row>
        <row r="10">
          <cell r="B10" t="str">
            <v>231U0049</v>
          </cell>
          <cell r="C10" t="str">
            <v>MEZO XOLO JESUS ALBERTO</v>
          </cell>
        </row>
        <row r="11">
          <cell r="B11" t="str">
            <v>231U0050</v>
          </cell>
          <cell r="C11" t="str">
            <v>MIROS LUCHO BENITO</v>
          </cell>
        </row>
        <row r="12">
          <cell r="B12" t="str">
            <v>231U0058</v>
          </cell>
          <cell r="C12" t="str">
            <v>POLITO IXTEPAN IVANA YAMILA</v>
          </cell>
        </row>
        <row r="13">
          <cell r="B13" t="str">
            <v>231U0061</v>
          </cell>
          <cell r="C13" t="str">
            <v>RAMIREZ ALEGRIA MARCO ANTONIO</v>
          </cell>
        </row>
        <row r="14">
          <cell r="B14" t="str">
            <v>231U0074</v>
          </cell>
          <cell r="C14" t="str">
            <v>SANCHEZ SINTA FLORISSA</v>
          </cell>
        </row>
        <row r="15">
          <cell r="B15" t="str">
            <v>231U0077</v>
          </cell>
          <cell r="C15" t="str">
            <v>TON LOPEZ MARIA FERNANDA</v>
          </cell>
        </row>
        <row r="16">
          <cell r="B16" t="str">
            <v>231U0079</v>
          </cell>
          <cell r="C16" t="str">
            <v>VELASCO CATEMAXCA JESUS</v>
          </cell>
        </row>
        <row r="17">
          <cell r="B17" t="str">
            <v>231U0081</v>
          </cell>
          <cell r="C17" t="str">
            <v>VELAZQUEZ BAXIN ERICK RAUL</v>
          </cell>
        </row>
        <row r="18">
          <cell r="B18" t="str">
            <v>231U0083</v>
          </cell>
          <cell r="C18" t="str">
            <v>VICENTE BONFIL CITLALI DEL CARMEN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8"/>
  <sheetViews>
    <sheetView tabSelected="1" topLeftCell="A18" zoomScale="90" zoomScaleNormal="90" workbookViewId="0">
      <selection activeCell="K33" sqref="K33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88" t="s">
        <v>22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21"/>
      <c r="P1" s="2"/>
    </row>
    <row r="2" spans="3:16" ht="18.75" x14ac:dyDescent="0.3">
      <c r="C2" s="22"/>
      <c r="D2" s="88" t="s">
        <v>23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23"/>
      <c r="P2" s="1"/>
    </row>
    <row r="3" spans="3:16" ht="18.75" x14ac:dyDescent="0.3">
      <c r="C3" s="22"/>
      <c r="D3" s="22" t="s">
        <v>0</v>
      </c>
      <c r="E3" s="91" t="s">
        <v>29</v>
      </c>
      <c r="F3" s="91"/>
      <c r="G3" s="91"/>
      <c r="H3" s="91"/>
      <c r="I3" s="22"/>
      <c r="J3" s="22" t="s">
        <v>1</v>
      </c>
      <c r="K3" s="89" t="s">
        <v>33</v>
      </c>
      <c r="L3" s="89"/>
      <c r="M3" s="22"/>
      <c r="N3" s="22" t="s">
        <v>2</v>
      </c>
      <c r="O3" s="37">
        <v>45557</v>
      </c>
    </row>
    <row r="4" spans="3:16" ht="6.75" customHeight="1" x14ac:dyDescent="0.3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3:16" ht="18.75" x14ac:dyDescent="0.3">
      <c r="C5" s="22"/>
      <c r="D5" s="22" t="s">
        <v>3</v>
      </c>
      <c r="E5" s="89" t="s">
        <v>30</v>
      </c>
      <c r="F5" s="89"/>
      <c r="G5" s="89"/>
      <c r="H5" s="89"/>
      <c r="I5" s="22"/>
      <c r="J5" s="80" t="s">
        <v>19</v>
      </c>
      <c r="K5" s="80"/>
      <c r="L5" s="24" t="s">
        <v>26</v>
      </c>
      <c r="M5" s="24"/>
      <c r="N5" s="24"/>
      <c r="O5" s="24"/>
    </row>
    <row r="6" spans="3:16" ht="11.25" customHeight="1" x14ac:dyDescent="0.3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3:16" ht="18.75" x14ac:dyDescent="0.3">
      <c r="C7" s="25" t="s">
        <v>4</v>
      </c>
      <c r="D7" s="25" t="s">
        <v>6</v>
      </c>
      <c r="E7" s="90" t="s">
        <v>5</v>
      </c>
      <c r="F7" s="90"/>
      <c r="G7" s="90"/>
      <c r="H7" s="90"/>
      <c r="I7" s="90"/>
      <c r="J7" s="90"/>
      <c r="K7" s="26" t="s">
        <v>7</v>
      </c>
      <c r="L7" s="26" t="s">
        <v>10</v>
      </c>
      <c r="M7" s="26" t="s">
        <v>11</v>
      </c>
      <c r="N7" s="26" t="s">
        <v>12</v>
      </c>
      <c r="O7" s="27" t="s">
        <v>20</v>
      </c>
    </row>
    <row r="8" spans="3:16" ht="18.75" x14ac:dyDescent="0.3">
      <c r="C8" s="26">
        <v>1</v>
      </c>
      <c r="D8" s="73" t="str">
        <f>[1]sheet1!B3</f>
        <v>231U0359</v>
      </c>
      <c r="E8" s="85" t="str">
        <f>[1]sheet1!C3</f>
        <v>ANTEMATE VELASCO ERICK</v>
      </c>
      <c r="F8" s="86"/>
      <c r="G8" s="86"/>
      <c r="H8" s="86"/>
      <c r="I8" s="86"/>
      <c r="J8" s="87"/>
      <c r="K8" s="70">
        <v>70</v>
      </c>
      <c r="L8" s="70"/>
      <c r="M8" s="70"/>
      <c r="N8" s="70"/>
      <c r="O8" s="28">
        <f t="shared" ref="O8:O28" si="0">SUM(K8:N8)/4</f>
        <v>17.5</v>
      </c>
    </row>
    <row r="9" spans="3:16" ht="18.75" x14ac:dyDescent="0.3">
      <c r="C9" s="26">
        <f>C8+1</f>
        <v>2</v>
      </c>
      <c r="D9" s="73" t="str">
        <f>[1]sheet1!B4</f>
        <v>231U0360</v>
      </c>
      <c r="E9" s="85" t="str">
        <f>[1]sheet1!C4</f>
        <v>AVENDAÑO GUTIERREZ JOSE DAVID</v>
      </c>
      <c r="F9" s="86"/>
      <c r="G9" s="86"/>
      <c r="H9" s="86"/>
      <c r="I9" s="86"/>
      <c r="J9" s="87"/>
      <c r="K9" s="70">
        <v>78</v>
      </c>
      <c r="L9" s="70"/>
      <c r="M9" s="70"/>
      <c r="N9" s="70"/>
      <c r="O9" s="28">
        <f t="shared" si="0"/>
        <v>19.5</v>
      </c>
    </row>
    <row r="10" spans="3:16" ht="18.75" x14ac:dyDescent="0.3">
      <c r="C10" s="26">
        <f t="shared" ref="C10:C21" si="1">C9+1</f>
        <v>3</v>
      </c>
      <c r="D10" s="73" t="str">
        <f>[1]sheet1!B5</f>
        <v>221U0529</v>
      </c>
      <c r="E10" s="85" t="str">
        <f>[1]sheet1!C5</f>
        <v>BUSTAMANTE MARTINEZ ANDRES RODRIGO</v>
      </c>
      <c r="F10" s="86"/>
      <c r="G10" s="86"/>
      <c r="H10" s="86"/>
      <c r="I10" s="86"/>
      <c r="J10" s="87"/>
      <c r="K10" s="66">
        <v>70</v>
      </c>
      <c r="L10" s="26"/>
      <c r="M10" s="26"/>
      <c r="N10" s="26"/>
      <c r="O10" s="28">
        <f t="shared" si="0"/>
        <v>17.5</v>
      </c>
    </row>
    <row r="11" spans="3:16" ht="18.75" x14ac:dyDescent="0.3">
      <c r="C11" s="26">
        <f t="shared" si="1"/>
        <v>4</v>
      </c>
      <c r="D11" s="73" t="str">
        <f>[1]sheet1!B6</f>
        <v>231U0368</v>
      </c>
      <c r="E11" s="85" t="str">
        <f>[1]sheet1!C6</f>
        <v>DIAZ MENDEZ JOSE LUIS</v>
      </c>
      <c r="F11" s="86"/>
      <c r="G11" s="86"/>
      <c r="H11" s="86"/>
      <c r="I11" s="86"/>
      <c r="J11" s="87"/>
      <c r="K11" s="66">
        <v>70</v>
      </c>
      <c r="L11" s="26"/>
      <c r="M11" s="26"/>
      <c r="N11" s="26"/>
      <c r="O11" s="28">
        <f t="shared" si="0"/>
        <v>17.5</v>
      </c>
    </row>
    <row r="12" spans="3:16" ht="18.75" x14ac:dyDescent="0.3">
      <c r="C12" s="55">
        <f t="shared" si="1"/>
        <v>5</v>
      </c>
      <c r="D12" s="73" t="str">
        <f>[1]sheet1!B7</f>
        <v>231U0369</v>
      </c>
      <c r="E12" s="85" t="str">
        <f>[1]sheet1!C7</f>
        <v>DOMÍNGUEZ CRUZ JOSHUA</v>
      </c>
      <c r="F12" s="86"/>
      <c r="G12" s="86"/>
      <c r="H12" s="86"/>
      <c r="I12" s="86"/>
      <c r="J12" s="87"/>
      <c r="K12" s="66">
        <v>70</v>
      </c>
      <c r="L12" s="26"/>
      <c r="M12" s="26"/>
      <c r="N12" s="26"/>
      <c r="O12" s="28">
        <f t="shared" si="0"/>
        <v>17.5</v>
      </c>
    </row>
    <row r="13" spans="3:16" ht="18.75" x14ac:dyDescent="0.3">
      <c r="C13" s="55">
        <f t="shared" si="1"/>
        <v>6</v>
      </c>
      <c r="D13" s="74" t="str">
        <f>[1]sheet1!B8</f>
        <v>231U0377</v>
      </c>
      <c r="E13" s="85" t="str">
        <f>[1]sheet1!C8</f>
        <v>HIDALGO BRAVO GIOVANNI DE JESÚS</v>
      </c>
      <c r="F13" s="86"/>
      <c r="G13" s="86"/>
      <c r="H13" s="86"/>
      <c r="I13" s="86"/>
      <c r="J13" s="87"/>
      <c r="K13" s="66">
        <v>70</v>
      </c>
      <c r="L13" s="26"/>
      <c r="M13" s="26"/>
      <c r="N13" s="26"/>
      <c r="O13" s="28">
        <f t="shared" si="0"/>
        <v>17.5</v>
      </c>
    </row>
    <row r="14" spans="3:16" ht="18.75" x14ac:dyDescent="0.3">
      <c r="C14" s="55">
        <f t="shared" si="1"/>
        <v>7</v>
      </c>
      <c r="D14" s="73" t="str">
        <f>[1]sheet1!B9</f>
        <v>221U0539</v>
      </c>
      <c r="E14" s="85" t="str">
        <f>[1]sheet1!C9</f>
        <v>IXBA DE LA CRUZ BRAYAN AMADO</v>
      </c>
      <c r="F14" s="86"/>
      <c r="G14" s="86"/>
      <c r="H14" s="86"/>
      <c r="I14" s="86"/>
      <c r="J14" s="87"/>
      <c r="K14" s="26">
        <v>70</v>
      </c>
      <c r="L14" s="26"/>
      <c r="M14" s="26"/>
      <c r="N14" s="26"/>
      <c r="O14" s="28">
        <v>0</v>
      </c>
    </row>
    <row r="15" spans="3:16" ht="18.75" x14ac:dyDescent="0.3">
      <c r="C15" s="55">
        <f t="shared" si="1"/>
        <v>8</v>
      </c>
      <c r="D15" s="73" t="str">
        <f>[1]sheet1!B10</f>
        <v>231U0379</v>
      </c>
      <c r="E15" s="85" t="str">
        <f>[1]sheet1!C10</f>
        <v>LUCHO PAXTIÁN LUIS FABIO</v>
      </c>
      <c r="F15" s="86"/>
      <c r="G15" s="86"/>
      <c r="H15" s="86"/>
      <c r="I15" s="86"/>
      <c r="J15" s="87"/>
      <c r="K15" s="26">
        <v>90</v>
      </c>
      <c r="L15" s="26"/>
      <c r="M15" s="26"/>
      <c r="N15" s="26"/>
      <c r="O15" s="28">
        <f t="shared" si="0"/>
        <v>22.5</v>
      </c>
    </row>
    <row r="16" spans="3:16" ht="18.75" x14ac:dyDescent="0.3">
      <c r="C16" s="55">
        <f t="shared" si="1"/>
        <v>9</v>
      </c>
      <c r="D16" s="73" t="str">
        <f>[1]sheet1!B11</f>
        <v>231U0382</v>
      </c>
      <c r="E16" s="85" t="str">
        <f>[1]sheet1!C11</f>
        <v>MARTINEZ MENDOZA RICARDO RAFAEL</v>
      </c>
      <c r="F16" s="86"/>
      <c r="G16" s="86"/>
      <c r="H16" s="86"/>
      <c r="I16" s="86"/>
      <c r="J16" s="87"/>
      <c r="K16" s="26">
        <v>70</v>
      </c>
      <c r="L16" s="26"/>
      <c r="M16" s="26"/>
      <c r="N16" s="26"/>
      <c r="O16" s="28">
        <f t="shared" si="0"/>
        <v>17.5</v>
      </c>
    </row>
    <row r="17" spans="3:15" ht="18.75" x14ac:dyDescent="0.3">
      <c r="C17" s="55">
        <f>C16+1</f>
        <v>10</v>
      </c>
      <c r="D17" s="73" t="str">
        <f>[1]sheet1!B12</f>
        <v>231U0383</v>
      </c>
      <c r="E17" s="85" t="str">
        <f>[1]sheet1!C12</f>
        <v>MARTINEZ SOLIS ALESSANDRO</v>
      </c>
      <c r="F17" s="86"/>
      <c r="G17" s="86"/>
      <c r="H17" s="86"/>
      <c r="I17" s="86"/>
      <c r="J17" s="87"/>
      <c r="K17" s="26">
        <v>70</v>
      </c>
      <c r="L17" s="26"/>
      <c r="M17" s="26"/>
      <c r="N17" s="26"/>
      <c r="O17" s="28">
        <f t="shared" si="0"/>
        <v>17.5</v>
      </c>
    </row>
    <row r="18" spans="3:15" ht="18.75" x14ac:dyDescent="0.3">
      <c r="C18" s="55">
        <f t="shared" si="1"/>
        <v>11</v>
      </c>
      <c r="D18" s="73" t="str">
        <f>[1]sheet1!B13</f>
        <v>231U0388</v>
      </c>
      <c r="E18" s="85" t="str">
        <f>[1]sheet1!C13</f>
        <v>PARDO LOPEZ ZAINT</v>
      </c>
      <c r="F18" s="86"/>
      <c r="G18" s="86"/>
      <c r="H18" s="86"/>
      <c r="I18" s="86"/>
      <c r="J18" s="87"/>
      <c r="K18" s="26">
        <v>70</v>
      </c>
      <c r="L18" s="26"/>
      <c r="M18" s="26"/>
      <c r="N18" s="26"/>
      <c r="O18" s="28">
        <f t="shared" si="0"/>
        <v>17.5</v>
      </c>
    </row>
    <row r="19" spans="3:15" ht="18.75" x14ac:dyDescent="0.3">
      <c r="C19" s="55">
        <f t="shared" si="1"/>
        <v>12</v>
      </c>
      <c r="D19" s="73" t="str">
        <f>[1]sheet1!B14</f>
        <v>231U0389</v>
      </c>
      <c r="E19" s="85" t="str">
        <f>[1]sheet1!C14</f>
        <v>PARRA XOLO ROBERTO OCTAVIO</v>
      </c>
      <c r="F19" s="86"/>
      <c r="G19" s="86"/>
      <c r="H19" s="86"/>
      <c r="I19" s="86"/>
      <c r="J19" s="87"/>
      <c r="K19" s="26">
        <v>70</v>
      </c>
      <c r="L19" s="26"/>
      <c r="M19" s="26"/>
      <c r="N19" s="26"/>
      <c r="O19" s="28">
        <f t="shared" si="0"/>
        <v>17.5</v>
      </c>
    </row>
    <row r="20" spans="3:15" ht="18.75" x14ac:dyDescent="0.3">
      <c r="C20" s="55">
        <f t="shared" si="1"/>
        <v>13</v>
      </c>
      <c r="D20" s="73" t="str">
        <f>[1]sheet1!B15</f>
        <v>231U0391</v>
      </c>
      <c r="E20" s="85" t="str">
        <f>[1]sheet1!C15</f>
        <v>PEÑA MACARIO GABRIEL</v>
      </c>
      <c r="F20" s="86"/>
      <c r="G20" s="86"/>
      <c r="H20" s="86"/>
      <c r="I20" s="86"/>
      <c r="J20" s="87"/>
      <c r="K20" s="26">
        <v>78</v>
      </c>
      <c r="L20" s="26"/>
      <c r="M20" s="26"/>
      <c r="N20" s="26"/>
      <c r="O20" s="28">
        <f t="shared" si="0"/>
        <v>19.5</v>
      </c>
    </row>
    <row r="21" spans="3:15" ht="18.75" x14ac:dyDescent="0.3">
      <c r="C21" s="55">
        <f t="shared" si="1"/>
        <v>14</v>
      </c>
      <c r="D21" s="73" t="str">
        <f>[1]sheet1!B16</f>
        <v>231U0392</v>
      </c>
      <c r="E21" s="85" t="str">
        <f>[1]sheet1!C16</f>
        <v>PONCIANO AGUIRRE ARMANDO</v>
      </c>
      <c r="F21" s="86"/>
      <c r="G21" s="86"/>
      <c r="H21" s="86"/>
      <c r="I21" s="86"/>
      <c r="J21" s="87"/>
      <c r="K21" s="26">
        <v>70</v>
      </c>
      <c r="L21" s="26"/>
      <c r="M21" s="26"/>
      <c r="N21" s="26"/>
      <c r="O21" s="28">
        <f t="shared" si="0"/>
        <v>17.5</v>
      </c>
    </row>
    <row r="22" spans="3:15" ht="18.75" x14ac:dyDescent="0.3">
      <c r="C22" s="55">
        <f>C21+1</f>
        <v>15</v>
      </c>
      <c r="D22" s="73" t="str">
        <f>[1]sheet1!B17</f>
        <v>231U0393</v>
      </c>
      <c r="E22" s="85" t="str">
        <f>[1]sheet1!C17</f>
        <v>POXTAN MOJICA ERICK ROSENDO</v>
      </c>
      <c r="F22" s="86"/>
      <c r="G22" s="86"/>
      <c r="H22" s="86"/>
      <c r="I22" s="86"/>
      <c r="J22" s="87"/>
      <c r="K22" s="26">
        <v>70</v>
      </c>
      <c r="L22" s="26"/>
      <c r="M22" s="26"/>
      <c r="N22" s="26"/>
      <c r="O22" s="28">
        <f t="shared" si="0"/>
        <v>17.5</v>
      </c>
    </row>
    <row r="23" spans="3:15" ht="18.75" x14ac:dyDescent="0.3">
      <c r="C23" s="66">
        <v>16</v>
      </c>
      <c r="D23" s="73" t="str">
        <f>[1]sheet1!B18</f>
        <v>231U0396</v>
      </c>
      <c r="E23" s="85" t="str">
        <f>[1]sheet1!C18</f>
        <v>RODRIGUEZ CORTES KAROL GUADALUPE</v>
      </c>
      <c r="F23" s="86"/>
      <c r="G23" s="86"/>
      <c r="H23" s="86"/>
      <c r="I23" s="86"/>
      <c r="J23" s="87"/>
      <c r="K23" s="66">
        <v>70</v>
      </c>
      <c r="L23" s="66"/>
      <c r="M23" s="66"/>
      <c r="N23" s="66"/>
      <c r="O23" s="28">
        <f t="shared" si="0"/>
        <v>17.5</v>
      </c>
    </row>
    <row r="24" spans="3:15" ht="18.75" x14ac:dyDescent="0.3">
      <c r="C24" s="55">
        <v>17</v>
      </c>
      <c r="D24" s="73" t="str">
        <f>[1]sheet1!B19</f>
        <v>231U0401</v>
      </c>
      <c r="E24" s="95" t="str">
        <f>[1]sheet1!C19</f>
        <v>TORNADO MARTINEZ MELISSA</v>
      </c>
      <c r="F24" s="96"/>
      <c r="G24" s="96"/>
      <c r="H24" s="96"/>
      <c r="I24" s="96"/>
      <c r="J24" s="97"/>
      <c r="K24" s="26">
        <v>70</v>
      </c>
      <c r="L24" s="29"/>
      <c r="M24" s="29"/>
      <c r="N24" s="29"/>
      <c r="O24" s="28">
        <f t="shared" si="0"/>
        <v>17.5</v>
      </c>
    </row>
    <row r="25" spans="3:15" ht="18.75" x14ac:dyDescent="0.3">
      <c r="C25" s="25">
        <v>18</v>
      </c>
      <c r="D25" s="73"/>
      <c r="E25" s="85"/>
      <c r="F25" s="86"/>
      <c r="G25" s="86"/>
      <c r="H25" s="86"/>
      <c r="I25" s="86"/>
      <c r="J25" s="87"/>
      <c r="K25" s="26"/>
      <c r="L25" s="29"/>
      <c r="M25" s="29"/>
      <c r="N25" s="29"/>
      <c r="O25" s="28">
        <f t="shared" si="0"/>
        <v>0</v>
      </c>
    </row>
    <row r="26" spans="3:15" ht="18.75" x14ac:dyDescent="0.3">
      <c r="C26" s="25">
        <v>19</v>
      </c>
      <c r="D26" s="73"/>
      <c r="E26" s="85"/>
      <c r="F26" s="86"/>
      <c r="G26" s="86"/>
      <c r="H26" s="86"/>
      <c r="I26" s="86"/>
      <c r="J26" s="87"/>
      <c r="K26" s="66"/>
      <c r="L26" s="29"/>
      <c r="M26" s="29"/>
      <c r="N26" s="29"/>
      <c r="O26" s="28">
        <f t="shared" si="0"/>
        <v>0</v>
      </c>
    </row>
    <row r="27" spans="3:15" ht="18.75" x14ac:dyDescent="0.3">
      <c r="C27" s="26">
        <v>20</v>
      </c>
      <c r="D27" s="73"/>
      <c r="E27" s="85"/>
      <c r="F27" s="86"/>
      <c r="G27" s="86"/>
      <c r="H27" s="86"/>
      <c r="I27" s="86"/>
      <c r="J27" s="87"/>
      <c r="K27" s="75"/>
      <c r="L27" s="43"/>
      <c r="M27" s="29"/>
      <c r="N27" s="29"/>
      <c r="O27" s="28">
        <f t="shared" si="0"/>
        <v>0</v>
      </c>
    </row>
    <row r="28" spans="3:15" ht="18.75" x14ac:dyDescent="0.3">
      <c r="C28" s="66">
        <v>21</v>
      </c>
      <c r="D28" s="72"/>
      <c r="E28" s="85"/>
      <c r="F28" s="86"/>
      <c r="G28" s="86"/>
      <c r="H28" s="86"/>
      <c r="I28" s="86"/>
      <c r="J28" s="87"/>
      <c r="K28" s="76"/>
      <c r="L28" s="43"/>
      <c r="M28" s="29"/>
      <c r="N28" s="29"/>
      <c r="O28" s="28">
        <f t="shared" si="0"/>
        <v>0</v>
      </c>
    </row>
    <row r="29" spans="3:15" ht="18.75" x14ac:dyDescent="0.3">
      <c r="C29" s="26"/>
      <c r="D29" s="25"/>
      <c r="E29" s="92" t="s">
        <v>25</v>
      </c>
      <c r="F29" s="93"/>
      <c r="G29" s="93"/>
      <c r="H29" s="93"/>
      <c r="I29" s="93"/>
      <c r="J29" s="94"/>
      <c r="K29" s="44">
        <f>COUNTIF(K7:K22,"&gt;=49.47")</f>
        <v>15</v>
      </c>
      <c r="L29" s="40">
        <f>(K29*100)/19</f>
        <v>78.94736842105263</v>
      </c>
      <c r="M29" s="31"/>
      <c r="N29" s="31"/>
      <c r="O29" s="30"/>
    </row>
    <row r="30" spans="3:15" ht="18.75" x14ac:dyDescent="0.3">
      <c r="C30" s="22"/>
      <c r="D30" s="80"/>
      <c r="E30" s="80"/>
      <c r="F30" s="23"/>
      <c r="G30" s="22"/>
      <c r="H30" s="22"/>
      <c r="I30" s="81" t="s">
        <v>16</v>
      </c>
      <c r="J30" s="81"/>
      <c r="K30" s="32">
        <f>COUNTIF(K8:K28,"&gt;=70")</f>
        <v>17</v>
      </c>
      <c r="L30" s="32"/>
      <c r="M30" s="32"/>
      <c r="N30" s="32"/>
      <c r="O30" s="33"/>
    </row>
    <row r="31" spans="3:15" ht="18.75" x14ac:dyDescent="0.3">
      <c r="C31" s="22"/>
      <c r="D31" s="80"/>
      <c r="E31" s="80"/>
      <c r="F31" s="20"/>
      <c r="G31" s="22"/>
      <c r="H31" s="22"/>
      <c r="I31" s="82" t="s">
        <v>17</v>
      </c>
      <c r="J31" s="82"/>
      <c r="K31" s="67">
        <f>COUNTIF(K8:K28,"&lt;70")</f>
        <v>0</v>
      </c>
      <c r="L31" s="34"/>
      <c r="M31" s="34"/>
      <c r="N31" s="34"/>
      <c r="O31" s="34"/>
    </row>
    <row r="32" spans="3:15" ht="18.75" x14ac:dyDescent="0.3">
      <c r="C32" s="22"/>
      <c r="D32" s="80"/>
      <c r="E32" s="80"/>
      <c r="F32" s="80"/>
      <c r="G32" s="22"/>
      <c r="H32" s="22"/>
      <c r="I32" s="82" t="s">
        <v>18</v>
      </c>
      <c r="J32" s="82"/>
      <c r="K32" s="34">
        <f>COUNT(K8:K25)</f>
        <v>17</v>
      </c>
      <c r="L32" s="34"/>
      <c r="M32" s="34"/>
      <c r="N32" s="34"/>
      <c r="O32" s="34"/>
    </row>
    <row r="33" spans="3:15" ht="18.75" x14ac:dyDescent="0.3">
      <c r="C33" s="22"/>
      <c r="D33" s="80"/>
      <c r="E33" s="80"/>
      <c r="F33" s="23"/>
      <c r="G33" s="22"/>
      <c r="H33" s="22"/>
      <c r="I33" s="83" t="s">
        <v>13</v>
      </c>
      <c r="J33" s="83"/>
      <c r="K33" s="35">
        <f>K30/K32</f>
        <v>1</v>
      </c>
      <c r="L33" s="35" t="e">
        <f>L30/L32</f>
        <v>#DIV/0!</v>
      </c>
      <c r="M33" s="35" t="e">
        <f t="shared" ref="M33:N33" si="2">M30/M32</f>
        <v>#DIV/0!</v>
      </c>
      <c r="N33" s="35" t="e">
        <f t="shared" si="2"/>
        <v>#DIV/0!</v>
      </c>
      <c r="O33" s="35" t="e">
        <f>O30/O32</f>
        <v>#DIV/0!</v>
      </c>
    </row>
    <row r="34" spans="3:15" ht="18.75" x14ac:dyDescent="0.3">
      <c r="C34" s="22"/>
      <c r="D34" s="80"/>
      <c r="E34" s="80"/>
      <c r="F34" s="23"/>
      <c r="G34" s="22"/>
      <c r="H34" s="22"/>
      <c r="I34" s="83" t="s">
        <v>14</v>
      </c>
      <c r="J34" s="83"/>
      <c r="K34" s="35">
        <f>K31/K32</f>
        <v>0</v>
      </c>
      <c r="L34" s="35" t="e">
        <f t="shared" ref="L34:O34" si="3">L31/L32</f>
        <v>#DIV/0!</v>
      </c>
      <c r="M34" s="35" t="e">
        <f t="shared" si="3"/>
        <v>#DIV/0!</v>
      </c>
      <c r="N34" s="35" t="e">
        <f t="shared" si="3"/>
        <v>#DIV/0!</v>
      </c>
      <c r="O34" s="35" t="e">
        <f t="shared" si="3"/>
        <v>#DIV/0!</v>
      </c>
    </row>
    <row r="35" spans="3:15" ht="18.75" x14ac:dyDescent="0.3">
      <c r="C35" s="22"/>
      <c r="D35" s="80"/>
      <c r="E35" s="80"/>
      <c r="F35" s="20"/>
      <c r="G35" s="22"/>
      <c r="H35" s="22"/>
      <c r="I35" s="22"/>
      <c r="J35" s="22"/>
      <c r="K35" s="22"/>
      <c r="L35" s="22"/>
      <c r="M35" s="22"/>
      <c r="N35" s="22"/>
      <c r="O35" s="22"/>
    </row>
    <row r="36" spans="3:15" ht="18.75" x14ac:dyDescent="0.3">
      <c r="C36" s="22"/>
      <c r="D36" s="23"/>
      <c r="E36" s="23"/>
      <c r="F36" s="20"/>
      <c r="G36" s="22"/>
      <c r="H36" s="22"/>
      <c r="I36" s="22"/>
      <c r="J36" s="22"/>
      <c r="K36" s="22"/>
      <c r="L36" s="22"/>
      <c r="M36" s="22"/>
      <c r="N36" s="22"/>
      <c r="O36" s="22"/>
    </row>
    <row r="37" spans="3:15" ht="18.75" x14ac:dyDescent="0.3">
      <c r="C37" s="22"/>
      <c r="D37" s="22"/>
      <c r="E37" s="22"/>
      <c r="F37" s="22"/>
      <c r="G37" s="22"/>
      <c r="H37" s="22"/>
      <c r="I37" s="22"/>
      <c r="J37" s="22"/>
      <c r="K37" s="84"/>
      <c r="L37" s="84"/>
      <c r="M37" s="84"/>
      <c r="N37" s="84"/>
      <c r="O37" s="22"/>
    </row>
    <row r="38" spans="3:15" ht="18.75" x14ac:dyDescent="0.3">
      <c r="C38" s="22"/>
      <c r="D38" s="22"/>
      <c r="E38" s="22"/>
      <c r="F38" s="22"/>
      <c r="G38" s="22"/>
      <c r="H38" s="22"/>
      <c r="I38" s="22"/>
      <c r="J38" s="22"/>
      <c r="K38" s="79" t="s">
        <v>15</v>
      </c>
      <c r="L38" s="79"/>
      <c r="M38" s="79"/>
      <c r="N38" s="79"/>
      <c r="O38" s="22"/>
    </row>
  </sheetData>
  <sortState ref="E9:J26">
    <sortCondition ref="E9:E26"/>
  </sortState>
  <mergeCells count="42">
    <mergeCell ref="E26:J26"/>
    <mergeCell ref="E28:J28"/>
    <mergeCell ref="E18:J18"/>
    <mergeCell ref="D30:E30"/>
    <mergeCell ref="E29:J29"/>
    <mergeCell ref="E21:J21"/>
    <mergeCell ref="E24:J24"/>
    <mergeCell ref="E25:J25"/>
    <mergeCell ref="E22:J22"/>
    <mergeCell ref="E23:J23"/>
    <mergeCell ref="E19:J19"/>
    <mergeCell ref="E20:J20"/>
    <mergeCell ref="E12:J12"/>
    <mergeCell ref="E13:J13"/>
    <mergeCell ref="E17:J17"/>
    <mergeCell ref="E16:J16"/>
    <mergeCell ref="E15:J15"/>
    <mergeCell ref="E14:J14"/>
    <mergeCell ref="C1:N1"/>
    <mergeCell ref="E8:J8"/>
    <mergeCell ref="E5:H5"/>
    <mergeCell ref="E7:J7"/>
    <mergeCell ref="E9:J9"/>
    <mergeCell ref="D2:N2"/>
    <mergeCell ref="E3:H3"/>
    <mergeCell ref="K3:L3"/>
    <mergeCell ref="K38:N38"/>
    <mergeCell ref="D31:E31"/>
    <mergeCell ref="J5:K5"/>
    <mergeCell ref="D34:E34"/>
    <mergeCell ref="D35:E35"/>
    <mergeCell ref="D33:E33"/>
    <mergeCell ref="D32:F32"/>
    <mergeCell ref="I30:J30"/>
    <mergeCell ref="I31:J31"/>
    <mergeCell ref="I32:J32"/>
    <mergeCell ref="I33:J33"/>
    <mergeCell ref="I34:J34"/>
    <mergeCell ref="K37:N37"/>
    <mergeCell ref="E27:J27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6"/>
  <sheetViews>
    <sheetView topLeftCell="A26" zoomScale="110" zoomScaleNormal="110" workbookViewId="0">
      <selection activeCell="K41" sqref="K41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5" width="7.5703125" customWidth="1"/>
    <col min="16" max="16" width="10.28515625" customWidth="1"/>
    <col min="17" max="18" width="5.7109375" customWidth="1"/>
  </cols>
  <sheetData>
    <row r="1" spans="3:17" ht="15.75" x14ac:dyDescent="0.25">
      <c r="C1" s="101" t="s">
        <v>22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56"/>
      <c r="P1" s="2"/>
      <c r="Q1" s="2"/>
    </row>
    <row r="2" spans="3:17" x14ac:dyDescent="0.25">
      <c r="D2" s="102" t="s">
        <v>8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57"/>
      <c r="P2" s="1"/>
      <c r="Q2" s="1"/>
    </row>
    <row r="3" spans="3:17" x14ac:dyDescent="0.25">
      <c r="D3" t="s">
        <v>0</v>
      </c>
      <c r="E3" s="103" t="s">
        <v>31</v>
      </c>
      <c r="F3" s="103"/>
      <c r="G3" s="103"/>
      <c r="H3" s="103"/>
      <c r="J3" t="s">
        <v>1</v>
      </c>
      <c r="K3" s="104" t="s">
        <v>32</v>
      </c>
      <c r="L3" s="104"/>
      <c r="N3" t="s">
        <v>21</v>
      </c>
      <c r="P3" s="38">
        <v>45557</v>
      </c>
    </row>
    <row r="4" spans="3:17" ht="6.75" customHeight="1" x14ac:dyDescent="0.25">
      <c r="E4" s="5"/>
      <c r="F4" s="5"/>
      <c r="G4" s="5"/>
      <c r="H4" s="5"/>
    </row>
    <row r="5" spans="3:17" x14ac:dyDescent="0.25">
      <c r="D5" t="s">
        <v>3</v>
      </c>
      <c r="E5" s="104" t="s">
        <v>30</v>
      </c>
      <c r="F5" s="104"/>
      <c r="G5" s="104"/>
      <c r="H5" s="104"/>
      <c r="J5" s="105" t="s">
        <v>19</v>
      </c>
      <c r="K5" s="105"/>
      <c r="L5" s="15" t="s">
        <v>26</v>
      </c>
      <c r="M5" s="15"/>
      <c r="N5" s="15"/>
      <c r="O5" s="61"/>
      <c r="P5" s="15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06" t="s">
        <v>5</v>
      </c>
      <c r="F7" s="106"/>
      <c r="G7" s="106"/>
      <c r="H7" s="106"/>
      <c r="I7" s="106"/>
      <c r="J7" s="106"/>
      <c r="K7" s="4" t="s">
        <v>7</v>
      </c>
      <c r="L7" s="4" t="s">
        <v>10</v>
      </c>
      <c r="M7" s="4" t="s">
        <v>11</v>
      </c>
      <c r="N7" s="4" t="s">
        <v>12</v>
      </c>
      <c r="O7" s="58" t="s">
        <v>28</v>
      </c>
      <c r="P7" s="8" t="s">
        <v>20</v>
      </c>
    </row>
    <row r="8" spans="3:17" ht="15.75" x14ac:dyDescent="0.25">
      <c r="C8" s="16">
        <v>1</v>
      </c>
      <c r="D8" s="77" t="str">
        <f>[2]sheet1!B3</f>
        <v>231U0358</v>
      </c>
      <c r="E8" s="98" t="str">
        <f>[2]sheet1!C3</f>
        <v>ACUA SINTA JOAHAN JAEL</v>
      </c>
      <c r="F8" s="99"/>
      <c r="G8" s="99"/>
      <c r="H8" s="99"/>
      <c r="I8" s="99"/>
      <c r="J8" s="100"/>
      <c r="K8" s="136">
        <v>90</v>
      </c>
      <c r="L8" s="16"/>
      <c r="M8" s="16"/>
      <c r="N8" s="16"/>
      <c r="O8" s="16"/>
      <c r="P8" s="36">
        <f>SUM(K8:N8)/4</f>
        <v>22.5</v>
      </c>
    </row>
    <row r="9" spans="3:17" ht="15.75" x14ac:dyDescent="0.25">
      <c r="C9" s="16">
        <f>C8+1</f>
        <v>2</v>
      </c>
      <c r="D9" s="77" t="str">
        <f>[2]sheet1!B4</f>
        <v>231U0366</v>
      </c>
      <c r="E9" s="98" t="str">
        <f>[2]sheet1!C4</f>
        <v>COBIX QUIALA ADRIAN</v>
      </c>
      <c r="F9" s="99"/>
      <c r="G9" s="99"/>
      <c r="H9" s="99"/>
      <c r="I9" s="99"/>
      <c r="J9" s="100"/>
      <c r="K9" s="136">
        <v>70</v>
      </c>
      <c r="L9" s="16"/>
      <c r="M9" s="16"/>
      <c r="N9" s="16"/>
      <c r="O9" s="16"/>
      <c r="P9" s="36">
        <f t="shared" ref="P9:P32" si="0">SUM(K9:N9)/4</f>
        <v>17.5</v>
      </c>
    </row>
    <row r="10" spans="3:17" ht="15.75" x14ac:dyDescent="0.25">
      <c r="C10" s="16">
        <f t="shared" ref="C10:C30" si="1">C9+1</f>
        <v>3</v>
      </c>
      <c r="D10" s="77" t="str">
        <f>[2]sheet1!B5</f>
        <v>231U0145</v>
      </c>
      <c r="E10" s="98" t="str">
        <f>[2]sheet1!C5</f>
        <v>COMI COYOLT ALAN</v>
      </c>
      <c r="F10" s="99"/>
      <c r="G10" s="99"/>
      <c r="H10" s="99"/>
      <c r="I10" s="99"/>
      <c r="J10" s="100"/>
      <c r="K10" s="136">
        <v>70</v>
      </c>
      <c r="L10" s="16"/>
      <c r="M10" s="16"/>
      <c r="N10" s="16"/>
      <c r="O10" s="16"/>
      <c r="P10" s="36">
        <f t="shared" si="0"/>
        <v>17.5</v>
      </c>
    </row>
    <row r="11" spans="3:17" ht="15.75" x14ac:dyDescent="0.25">
      <c r="C11" s="16">
        <f t="shared" si="1"/>
        <v>4</v>
      </c>
      <c r="D11" s="77" t="str">
        <f>[2]sheet1!B6</f>
        <v>231U0367</v>
      </c>
      <c r="E11" s="98" t="str">
        <f>[2]sheet1!C6</f>
        <v>DE SANTIAGO PÓLITO NEMESIO</v>
      </c>
      <c r="F11" s="99"/>
      <c r="G11" s="99"/>
      <c r="H11" s="99"/>
      <c r="I11" s="99"/>
      <c r="J11" s="100"/>
      <c r="K11" s="137">
        <v>70</v>
      </c>
      <c r="L11" s="16"/>
      <c r="M11" s="16"/>
      <c r="N11" s="16"/>
      <c r="O11" s="16"/>
      <c r="P11" s="36">
        <f t="shared" si="0"/>
        <v>17.5</v>
      </c>
    </row>
    <row r="12" spans="3:17" ht="15.75" x14ac:dyDescent="0.25">
      <c r="C12" s="16">
        <f t="shared" si="1"/>
        <v>5</v>
      </c>
      <c r="D12" s="77" t="str">
        <f>[2]sheet1!B7</f>
        <v>231U0373</v>
      </c>
      <c r="E12" s="98" t="str">
        <f>[2]sheet1!C7</f>
        <v>GAMEZ DOMINGUEZ MARCO ANTONIO</v>
      </c>
      <c r="F12" s="99"/>
      <c r="G12" s="99"/>
      <c r="H12" s="99"/>
      <c r="I12" s="99"/>
      <c r="J12" s="100"/>
      <c r="K12" s="136">
        <v>70</v>
      </c>
      <c r="L12" s="16"/>
      <c r="M12" s="16"/>
      <c r="N12" s="16"/>
      <c r="O12" s="16"/>
      <c r="P12" s="36">
        <f t="shared" si="0"/>
        <v>17.5</v>
      </c>
    </row>
    <row r="13" spans="3:17" ht="15.75" x14ac:dyDescent="0.25">
      <c r="C13" s="16">
        <f t="shared" si="1"/>
        <v>6</v>
      </c>
      <c r="D13" s="77" t="str">
        <f>[2]sheet1!B8</f>
        <v>231U0374</v>
      </c>
      <c r="E13" s="98" t="str">
        <f>[2]sheet1!C8</f>
        <v>GARCIA GASPAR LEANDRO</v>
      </c>
      <c r="F13" s="99"/>
      <c r="G13" s="99"/>
      <c r="H13" s="99"/>
      <c r="I13" s="99"/>
      <c r="J13" s="100"/>
      <c r="K13" s="136">
        <v>70</v>
      </c>
      <c r="L13" s="16"/>
      <c r="M13" s="16"/>
      <c r="N13" s="16"/>
      <c r="O13" s="16"/>
      <c r="P13" s="36">
        <f t="shared" si="0"/>
        <v>17.5</v>
      </c>
    </row>
    <row r="14" spans="3:17" ht="15.75" x14ac:dyDescent="0.25">
      <c r="C14" s="16">
        <f t="shared" si="1"/>
        <v>7</v>
      </c>
      <c r="D14" s="77" t="str">
        <f>[2]sheet1!B9</f>
        <v>231U0593</v>
      </c>
      <c r="E14" s="98" t="str">
        <f>[2]sheet1!C9</f>
        <v>GOMEZ HERNANDEZ JONATHAN ISRAEL</v>
      </c>
      <c r="F14" s="99"/>
      <c r="G14" s="99"/>
      <c r="H14" s="99"/>
      <c r="I14" s="99"/>
      <c r="J14" s="100"/>
      <c r="K14" s="136">
        <v>70</v>
      </c>
      <c r="L14" s="16"/>
      <c r="M14" s="16"/>
      <c r="N14" s="16"/>
      <c r="O14" s="16"/>
      <c r="P14" s="36">
        <f t="shared" si="0"/>
        <v>17.5</v>
      </c>
    </row>
    <row r="15" spans="3:17" ht="15.75" x14ac:dyDescent="0.25">
      <c r="C15" s="16">
        <f t="shared" si="1"/>
        <v>8</v>
      </c>
      <c r="D15" s="77" t="str">
        <f>[2]sheet1!B10</f>
        <v>231U0375</v>
      </c>
      <c r="E15" s="98" t="str">
        <f>[2]sheet1!C10</f>
        <v>GOMEZ HERNANDEZ LUIS ERNESTO</v>
      </c>
      <c r="F15" s="99"/>
      <c r="G15" s="99"/>
      <c r="H15" s="99"/>
      <c r="I15" s="99"/>
      <c r="J15" s="100"/>
      <c r="K15" s="136">
        <v>70</v>
      </c>
      <c r="L15" s="16"/>
      <c r="M15" s="16"/>
      <c r="N15" s="16"/>
      <c r="O15" s="16"/>
      <c r="P15" s="36">
        <f t="shared" si="0"/>
        <v>17.5</v>
      </c>
    </row>
    <row r="16" spans="3:17" ht="15.75" x14ac:dyDescent="0.25">
      <c r="C16" s="16">
        <f t="shared" si="1"/>
        <v>9</v>
      </c>
      <c r="D16" s="77" t="str">
        <f>[2]sheet1!B11</f>
        <v>231U0376</v>
      </c>
      <c r="E16" s="98" t="str">
        <f>[2]sheet1!C11</f>
        <v>HERRERA ANTONIO JOSE DE JESUS</v>
      </c>
      <c r="F16" s="99"/>
      <c r="G16" s="99"/>
      <c r="H16" s="99"/>
      <c r="I16" s="99"/>
      <c r="J16" s="100"/>
      <c r="K16" s="136">
        <v>70</v>
      </c>
      <c r="L16" s="16"/>
      <c r="M16" s="16"/>
      <c r="N16" s="16"/>
      <c r="O16" s="16"/>
      <c r="P16" s="36">
        <f t="shared" si="0"/>
        <v>17.5</v>
      </c>
    </row>
    <row r="17" spans="3:16" ht="15.75" x14ac:dyDescent="0.25">
      <c r="C17" s="16">
        <f t="shared" si="1"/>
        <v>10</v>
      </c>
      <c r="D17" s="77" t="str">
        <f>[2]sheet1!B12</f>
        <v>231U0378</v>
      </c>
      <c r="E17" s="98" t="str">
        <f>[2]sheet1!C12</f>
        <v>ISIDORO VAZQUEZ JOSE AZIEL</v>
      </c>
      <c r="F17" s="99"/>
      <c r="G17" s="99"/>
      <c r="H17" s="99"/>
      <c r="I17" s="99"/>
      <c r="J17" s="100"/>
      <c r="K17" s="136">
        <v>70</v>
      </c>
      <c r="L17" s="16"/>
      <c r="M17" s="16"/>
      <c r="N17" s="16"/>
      <c r="O17" s="16"/>
      <c r="P17" s="36">
        <f t="shared" si="0"/>
        <v>17.5</v>
      </c>
    </row>
    <row r="18" spans="3:16" ht="15.75" x14ac:dyDescent="0.25">
      <c r="C18" s="16">
        <f t="shared" si="1"/>
        <v>11</v>
      </c>
      <c r="D18" s="77" t="str">
        <f>[2]sheet1!B13</f>
        <v>231U0039</v>
      </c>
      <c r="E18" s="98" t="str">
        <f>[2]sheet1!C13</f>
        <v>IXTEPAN POLITO MARCOS</v>
      </c>
      <c r="F18" s="99"/>
      <c r="G18" s="99"/>
      <c r="H18" s="99"/>
      <c r="I18" s="99"/>
      <c r="J18" s="100"/>
      <c r="K18" s="136">
        <v>70</v>
      </c>
      <c r="L18" s="16"/>
      <c r="M18" s="16"/>
      <c r="N18" s="16"/>
      <c r="O18" s="16"/>
      <c r="P18" s="36">
        <f t="shared" si="0"/>
        <v>17.5</v>
      </c>
    </row>
    <row r="19" spans="3:16" ht="15.75" x14ac:dyDescent="0.25">
      <c r="C19" s="16">
        <f t="shared" si="1"/>
        <v>12</v>
      </c>
      <c r="D19" s="77" t="str">
        <f>[2]sheet1!B14</f>
        <v>221U0544</v>
      </c>
      <c r="E19" s="98" t="str">
        <f>[2]sheet1!C14</f>
        <v>LUNA RODRIGUEZ DILAN</v>
      </c>
      <c r="F19" s="99"/>
      <c r="G19" s="99"/>
      <c r="H19" s="99"/>
      <c r="I19" s="99"/>
      <c r="J19" s="100"/>
      <c r="K19" s="136">
        <v>70</v>
      </c>
      <c r="L19" s="16"/>
      <c r="M19" s="16"/>
      <c r="N19" s="16"/>
      <c r="O19" s="16"/>
      <c r="P19" s="36">
        <f t="shared" si="0"/>
        <v>17.5</v>
      </c>
    </row>
    <row r="20" spans="3:16" ht="15.75" x14ac:dyDescent="0.25">
      <c r="C20" s="16">
        <f t="shared" si="1"/>
        <v>13</v>
      </c>
      <c r="D20" s="77" t="str">
        <f>[2]sheet1!B15</f>
        <v>231U0380</v>
      </c>
      <c r="E20" s="98" t="str">
        <f>[2]sheet1!C15</f>
        <v>MALAGA QUINO ÁNGEL DE JESÚS</v>
      </c>
      <c r="F20" s="99"/>
      <c r="G20" s="99"/>
      <c r="H20" s="99"/>
      <c r="I20" s="99"/>
      <c r="J20" s="100"/>
      <c r="K20" s="136">
        <v>70</v>
      </c>
      <c r="L20" s="16"/>
      <c r="M20" s="16"/>
      <c r="N20" s="16"/>
      <c r="O20" s="16"/>
      <c r="P20" s="36">
        <f t="shared" si="0"/>
        <v>17.5</v>
      </c>
    </row>
    <row r="21" spans="3:16" ht="15.75" x14ac:dyDescent="0.25">
      <c r="C21" s="16">
        <f t="shared" si="1"/>
        <v>14</v>
      </c>
      <c r="D21" s="77" t="str">
        <f>[2]sheet1!B16</f>
        <v>231U0386</v>
      </c>
      <c r="E21" s="98" t="str">
        <f>[2]sheet1!C16</f>
        <v>MIGUELES LOPEZ BRIANA PAOLA</v>
      </c>
      <c r="F21" s="99"/>
      <c r="G21" s="99"/>
      <c r="H21" s="99"/>
      <c r="I21" s="99"/>
      <c r="J21" s="100"/>
      <c r="K21" s="136">
        <v>70</v>
      </c>
      <c r="L21" s="16"/>
      <c r="M21" s="16"/>
      <c r="N21" s="16"/>
      <c r="O21" s="16"/>
      <c r="P21" s="36">
        <f t="shared" si="0"/>
        <v>17.5</v>
      </c>
    </row>
    <row r="22" spans="3:16" ht="15.75" x14ac:dyDescent="0.25">
      <c r="C22" s="16">
        <f t="shared" si="1"/>
        <v>15</v>
      </c>
      <c r="D22" s="77" t="str">
        <f>[2]sheet1!B17</f>
        <v>231U0394</v>
      </c>
      <c r="E22" s="98" t="str">
        <f>[2]sheet1!C17</f>
        <v>QUINO BELLI CARLOS KARIM</v>
      </c>
      <c r="F22" s="99"/>
      <c r="G22" s="99"/>
      <c r="H22" s="99"/>
      <c r="I22" s="99"/>
      <c r="J22" s="100"/>
      <c r="K22" s="136">
        <v>70</v>
      </c>
      <c r="L22" s="16"/>
      <c r="M22" s="16"/>
      <c r="N22" s="16"/>
      <c r="O22" s="16"/>
      <c r="P22" s="36">
        <f t="shared" si="0"/>
        <v>17.5</v>
      </c>
    </row>
    <row r="23" spans="3:16" ht="15.75" x14ac:dyDescent="0.25">
      <c r="C23" s="16">
        <f t="shared" si="1"/>
        <v>16</v>
      </c>
      <c r="D23" s="77" t="str">
        <f>[2]sheet1!B18</f>
        <v>231U0397</v>
      </c>
      <c r="E23" s="98" t="str">
        <f>[2]sheet1!C18</f>
        <v>RODRIGUEZ LOPEZ SAUL ALDAHIR</v>
      </c>
      <c r="F23" s="99"/>
      <c r="G23" s="99"/>
      <c r="H23" s="99"/>
      <c r="I23" s="99"/>
      <c r="J23" s="100"/>
      <c r="K23" s="136">
        <v>70</v>
      </c>
      <c r="L23" s="16"/>
      <c r="M23" s="16"/>
      <c r="N23" s="16"/>
      <c r="O23" s="16"/>
      <c r="P23" s="36">
        <f t="shared" si="0"/>
        <v>17.5</v>
      </c>
    </row>
    <row r="24" spans="3:16" ht="15.75" x14ac:dyDescent="0.25">
      <c r="C24" s="16">
        <f t="shared" si="1"/>
        <v>17</v>
      </c>
      <c r="D24" s="71" t="str">
        <f>[2]sheet1!B19</f>
        <v>231U0398</v>
      </c>
      <c r="E24" s="98" t="str">
        <f>[2]sheet1!C19</f>
        <v>RUIZ SAENZ BRAYAN EMMANUEL</v>
      </c>
      <c r="F24" s="99"/>
      <c r="G24" s="99"/>
      <c r="H24" s="99"/>
      <c r="I24" s="99"/>
      <c r="J24" s="100"/>
      <c r="K24" s="136">
        <v>70</v>
      </c>
      <c r="L24" s="16"/>
      <c r="M24" s="16"/>
      <c r="N24" s="16"/>
      <c r="O24" s="16"/>
      <c r="P24" s="36">
        <f t="shared" si="0"/>
        <v>17.5</v>
      </c>
    </row>
    <row r="25" spans="3:16" ht="15.75" x14ac:dyDescent="0.25">
      <c r="C25" s="16">
        <f t="shared" si="1"/>
        <v>18</v>
      </c>
      <c r="D25" s="16" t="str">
        <f>[2]sheet1!B20</f>
        <v>231U0399</v>
      </c>
      <c r="E25" s="107" t="str">
        <f>[2]sheet1!C20</f>
        <v>SANDOVAL HUERTA ELIAS DE JESUS</v>
      </c>
      <c r="F25" s="107"/>
      <c r="G25" s="107"/>
      <c r="H25" s="107"/>
      <c r="I25" s="107"/>
      <c r="J25" s="107"/>
      <c r="K25" s="16">
        <v>70</v>
      </c>
      <c r="L25" s="16"/>
      <c r="M25" s="16"/>
      <c r="N25" s="16"/>
      <c r="O25" s="16"/>
      <c r="P25" s="36">
        <f t="shared" si="0"/>
        <v>17.5</v>
      </c>
    </row>
    <row r="26" spans="3:16" ht="15.75" x14ac:dyDescent="0.25">
      <c r="C26" s="16">
        <f t="shared" si="1"/>
        <v>19</v>
      </c>
      <c r="D26" s="16" t="str">
        <f>[2]sheet1!B21</f>
        <v>231U0400</v>
      </c>
      <c r="E26" s="107" t="str">
        <f>[2]sheet1!C21</f>
        <v>TEOBAL ORTIZ EVELYN MONSERRAT</v>
      </c>
      <c r="F26" s="107"/>
      <c r="G26" s="107"/>
      <c r="H26" s="107"/>
      <c r="I26" s="107"/>
      <c r="J26" s="107"/>
      <c r="K26" s="16">
        <v>70</v>
      </c>
      <c r="L26" s="16"/>
      <c r="M26" s="16"/>
      <c r="N26" s="16"/>
      <c r="O26" s="16"/>
      <c r="P26" s="36">
        <f t="shared" si="0"/>
        <v>17.5</v>
      </c>
    </row>
    <row r="27" spans="3:16" ht="15.75" x14ac:dyDescent="0.25">
      <c r="C27" s="16">
        <f t="shared" si="1"/>
        <v>20</v>
      </c>
      <c r="D27" s="16"/>
      <c r="E27" s="107"/>
      <c r="F27" s="107"/>
      <c r="G27" s="107"/>
      <c r="H27" s="107"/>
      <c r="I27" s="107"/>
      <c r="J27" s="107"/>
      <c r="K27" s="16"/>
      <c r="L27" s="16"/>
      <c r="M27" s="16"/>
      <c r="N27" s="16"/>
      <c r="O27" s="16"/>
      <c r="P27" s="36">
        <f t="shared" si="0"/>
        <v>0</v>
      </c>
    </row>
    <row r="28" spans="3:16" ht="15.75" x14ac:dyDescent="0.25">
      <c r="C28" s="16">
        <f t="shared" si="1"/>
        <v>21</v>
      </c>
      <c r="D28" s="16"/>
      <c r="E28" s="107"/>
      <c r="F28" s="107"/>
      <c r="G28" s="107"/>
      <c r="H28" s="107"/>
      <c r="I28" s="107"/>
      <c r="J28" s="107"/>
      <c r="K28" s="16"/>
      <c r="L28" s="16"/>
      <c r="M28" s="16"/>
      <c r="N28" s="16"/>
      <c r="O28" s="16"/>
      <c r="P28" s="36">
        <f t="shared" si="0"/>
        <v>0</v>
      </c>
    </row>
    <row r="29" spans="3:16" ht="15.75" x14ac:dyDescent="0.25">
      <c r="C29" s="16">
        <f t="shared" si="1"/>
        <v>22</v>
      </c>
      <c r="D29" s="16"/>
      <c r="E29" s="107"/>
      <c r="F29" s="107"/>
      <c r="G29" s="107"/>
      <c r="H29" s="107"/>
      <c r="I29" s="107"/>
      <c r="J29" s="107"/>
      <c r="K29" s="16"/>
      <c r="L29" s="16"/>
      <c r="M29" s="16"/>
      <c r="N29" s="16"/>
      <c r="O29" s="16"/>
      <c r="P29" s="36">
        <f t="shared" si="0"/>
        <v>0</v>
      </c>
    </row>
    <row r="30" spans="3:16" ht="15.75" x14ac:dyDescent="0.25">
      <c r="C30" s="16">
        <f t="shared" si="1"/>
        <v>23</v>
      </c>
      <c r="D30" s="16"/>
      <c r="E30" s="107"/>
      <c r="F30" s="107"/>
      <c r="G30" s="107"/>
      <c r="H30" s="107"/>
      <c r="I30" s="107"/>
      <c r="J30" s="107"/>
      <c r="K30" s="16"/>
      <c r="L30" s="16"/>
      <c r="M30" s="16"/>
      <c r="N30" s="16"/>
      <c r="O30" s="16"/>
      <c r="P30" s="36">
        <f t="shared" si="0"/>
        <v>0</v>
      </c>
    </row>
    <row r="31" spans="3:16" ht="15.75" x14ac:dyDescent="0.25">
      <c r="C31" s="16"/>
      <c r="D31" s="16"/>
      <c r="E31" s="107"/>
      <c r="F31" s="107"/>
      <c r="G31" s="107"/>
      <c r="H31" s="107"/>
      <c r="I31" s="107"/>
      <c r="J31" s="107"/>
      <c r="K31" s="16"/>
      <c r="L31" s="16"/>
      <c r="M31" s="16"/>
      <c r="N31" s="16"/>
      <c r="O31" s="16"/>
      <c r="P31" s="36">
        <f t="shared" si="0"/>
        <v>0</v>
      </c>
    </row>
    <row r="32" spans="3:16" ht="15.75" x14ac:dyDescent="0.25">
      <c r="C32" s="16"/>
      <c r="D32" s="16"/>
      <c r="E32" s="107"/>
      <c r="F32" s="107"/>
      <c r="G32" s="107"/>
      <c r="H32" s="107"/>
      <c r="I32" s="107"/>
      <c r="J32" s="107"/>
      <c r="K32" s="16"/>
      <c r="L32" s="16"/>
      <c r="M32" s="16"/>
      <c r="N32" s="16"/>
      <c r="O32" s="16"/>
      <c r="P32" s="36">
        <f t="shared" si="0"/>
        <v>0</v>
      </c>
    </row>
    <row r="33" spans="3:16" ht="15.75" x14ac:dyDescent="0.25">
      <c r="C33" s="16"/>
      <c r="D33" s="16"/>
      <c r="E33" s="107"/>
      <c r="F33" s="107"/>
      <c r="G33" s="107"/>
      <c r="H33" s="107"/>
      <c r="I33" s="107"/>
      <c r="J33" s="107"/>
      <c r="K33" s="16"/>
      <c r="L33" s="16"/>
      <c r="M33" s="16"/>
      <c r="N33" s="16"/>
      <c r="O33" s="16"/>
      <c r="P33" s="53"/>
    </row>
    <row r="34" spans="3:16" ht="15.75" x14ac:dyDescent="0.25">
      <c r="C34" s="16"/>
      <c r="D34" s="16"/>
      <c r="E34" s="107"/>
      <c r="F34" s="107"/>
      <c r="G34" s="107"/>
      <c r="H34" s="107"/>
      <c r="I34" s="107"/>
      <c r="J34" s="107"/>
      <c r="K34" s="16"/>
      <c r="L34" s="16"/>
      <c r="M34" s="16"/>
      <c r="N34" s="16"/>
      <c r="O34" s="16"/>
      <c r="P34" s="53"/>
    </row>
    <row r="35" spans="3:16" ht="15.75" x14ac:dyDescent="0.25">
      <c r="C35" s="16"/>
      <c r="D35" s="16"/>
      <c r="E35" s="107"/>
      <c r="F35" s="107"/>
      <c r="G35" s="107"/>
      <c r="H35" s="107"/>
      <c r="I35" s="107"/>
      <c r="J35" s="107"/>
      <c r="K35" s="16"/>
      <c r="L35" s="16"/>
      <c r="M35" s="16"/>
      <c r="N35" s="16"/>
      <c r="O35" s="16"/>
      <c r="P35" s="53"/>
    </row>
    <row r="36" spans="3:16" ht="15.75" x14ac:dyDescent="0.25">
      <c r="C36" s="16"/>
      <c r="D36" s="16"/>
      <c r="E36" s="107"/>
      <c r="F36" s="107"/>
      <c r="G36" s="107"/>
      <c r="H36" s="107"/>
      <c r="I36" s="107"/>
      <c r="J36" s="107"/>
      <c r="K36" s="16"/>
      <c r="L36" s="16"/>
      <c r="M36" s="16"/>
      <c r="N36" s="16"/>
      <c r="O36" s="16"/>
      <c r="P36" s="53"/>
    </row>
    <row r="37" spans="3:16" ht="18.75" x14ac:dyDescent="0.3">
      <c r="C37" s="45"/>
      <c r="D37" s="46"/>
      <c r="E37" s="108" t="s">
        <v>25</v>
      </c>
      <c r="F37" s="109"/>
      <c r="G37" s="109"/>
      <c r="H37" s="109"/>
      <c r="I37" s="109"/>
      <c r="J37" s="110"/>
      <c r="K37" s="40">
        <f>COUNTIF(K7:K36,"&gt;=78")</f>
        <v>1</v>
      </c>
      <c r="L37" s="40">
        <f>COUNTIF(L7:L36,"&gt;=87")</f>
        <v>0</v>
      </c>
      <c r="M37" s="46"/>
      <c r="N37" s="46"/>
      <c r="O37" s="46"/>
      <c r="P37" s="47"/>
    </row>
    <row r="38" spans="3:16" x14ac:dyDescent="0.25">
      <c r="D38" s="105"/>
      <c r="E38" s="105"/>
      <c r="F38" s="1"/>
      <c r="I38" s="111" t="s">
        <v>16</v>
      </c>
      <c r="J38" s="111"/>
      <c r="K38" s="10">
        <f>COUNTIF(K8:K31,"&gt;=70")</f>
        <v>19</v>
      </c>
      <c r="L38" s="10">
        <f>COUNTIF(L8:L36,"&gt;=70")</f>
        <v>0</v>
      </c>
      <c r="M38" s="10">
        <f>COUNTIF(M8:M37,"&gt;=70")</f>
        <v>0</v>
      </c>
      <c r="N38" s="10"/>
      <c r="O38" s="60"/>
      <c r="P38" s="14"/>
    </row>
    <row r="39" spans="3:16" x14ac:dyDescent="0.25">
      <c r="D39" s="105"/>
      <c r="E39" s="105"/>
      <c r="F39" s="7"/>
      <c r="I39" s="112" t="s">
        <v>17</v>
      </c>
      <c r="J39" s="112"/>
      <c r="K39" s="68">
        <f>COUNTIF(K8:K31,"&lt;70")</f>
        <v>0</v>
      </c>
      <c r="L39" s="11">
        <f>COUNTIF(L8:L36,"&lt;70")</f>
        <v>0</v>
      </c>
      <c r="M39" s="11">
        <f>COUNTIF(M8:M37,"&lt;70")</f>
        <v>0</v>
      </c>
      <c r="N39" s="11"/>
      <c r="O39" s="59"/>
      <c r="P39" s="11"/>
    </row>
    <row r="40" spans="3:16" x14ac:dyDescent="0.25">
      <c r="D40" s="105"/>
      <c r="E40" s="105"/>
      <c r="F40" s="105"/>
      <c r="I40" s="112" t="s">
        <v>18</v>
      </c>
      <c r="J40" s="112"/>
      <c r="K40" s="11">
        <f>COUNT(K8:K27)</f>
        <v>19</v>
      </c>
      <c r="L40" s="11">
        <f>COUNT(L8:L36)</f>
        <v>0</v>
      </c>
      <c r="M40" s="11">
        <f>COUNT(M8:M37)</f>
        <v>0</v>
      </c>
      <c r="N40" s="11">
        <f>COUNT(N8:N37)</f>
        <v>0</v>
      </c>
      <c r="O40" s="59"/>
      <c r="P40" s="11"/>
    </row>
    <row r="41" spans="3:16" x14ac:dyDescent="0.25">
      <c r="D41" s="105"/>
      <c r="E41" s="105"/>
      <c r="F41" s="1"/>
      <c r="I41" s="115" t="s">
        <v>13</v>
      </c>
      <c r="J41" s="115"/>
      <c r="K41" s="12">
        <f>K38/K40</f>
        <v>1</v>
      </c>
      <c r="L41" s="13" t="e">
        <f t="shared" ref="L41:P41" si="2">L38/L40</f>
        <v>#DIV/0!</v>
      </c>
      <c r="M41" s="13" t="e">
        <f t="shared" si="2"/>
        <v>#DIV/0!</v>
      </c>
      <c r="N41" s="13" t="e">
        <f t="shared" si="2"/>
        <v>#DIV/0!</v>
      </c>
      <c r="O41" s="13"/>
      <c r="P41" s="13" t="e">
        <f t="shared" si="2"/>
        <v>#DIV/0!</v>
      </c>
    </row>
    <row r="42" spans="3:16" x14ac:dyDescent="0.25">
      <c r="D42" s="105"/>
      <c r="E42" s="105"/>
      <c r="F42" s="1"/>
      <c r="I42" s="115" t="s">
        <v>14</v>
      </c>
      <c r="J42" s="115"/>
      <c r="K42" s="12">
        <f>K39/K40</f>
        <v>0</v>
      </c>
      <c r="L42" s="12" t="e">
        <f t="shared" ref="L42:P42" si="3">L39/L40</f>
        <v>#DIV/0!</v>
      </c>
      <c r="M42" s="13" t="e">
        <f t="shared" si="3"/>
        <v>#DIV/0!</v>
      </c>
      <c r="N42" s="13" t="e">
        <f t="shared" si="3"/>
        <v>#DIV/0!</v>
      </c>
      <c r="O42" s="13"/>
      <c r="P42" s="13" t="e">
        <f t="shared" si="3"/>
        <v>#DIV/0!</v>
      </c>
    </row>
    <row r="43" spans="3:16" x14ac:dyDescent="0.25">
      <c r="D43" s="105"/>
      <c r="E43" s="105"/>
      <c r="F43" s="7"/>
    </row>
    <row r="44" spans="3:16" x14ac:dyDescent="0.25">
      <c r="D44" s="1"/>
      <c r="E44" s="1"/>
      <c r="F44" s="7"/>
    </row>
    <row r="45" spans="3:16" x14ac:dyDescent="0.25">
      <c r="K45" s="113"/>
      <c r="L45" s="113"/>
      <c r="M45" s="113"/>
      <c r="N45" s="113"/>
      <c r="O45" s="63"/>
    </row>
    <row r="46" spans="3:16" x14ac:dyDescent="0.25">
      <c r="K46" s="114" t="s">
        <v>15</v>
      </c>
      <c r="L46" s="114"/>
      <c r="M46" s="114"/>
      <c r="N46" s="114"/>
      <c r="O46" s="64"/>
    </row>
  </sheetData>
  <sortState ref="E8:J41">
    <sortCondition ref="E8:E41"/>
  </sortState>
  <mergeCells count="50">
    <mergeCell ref="D43:E43"/>
    <mergeCell ref="K45:N45"/>
    <mergeCell ref="K46:N46"/>
    <mergeCell ref="D40:F40"/>
    <mergeCell ref="I40:J40"/>
    <mergeCell ref="D41:E41"/>
    <mergeCell ref="I41:J41"/>
    <mergeCell ref="D42:E42"/>
    <mergeCell ref="I42:J42"/>
    <mergeCell ref="E37:J37"/>
    <mergeCell ref="D38:E38"/>
    <mergeCell ref="I38:J38"/>
    <mergeCell ref="D39:E39"/>
    <mergeCell ref="I39:J39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1"/>
  <sheetViews>
    <sheetView topLeftCell="A29" zoomScaleNormal="100" workbookViewId="0">
      <selection activeCell="K46" sqref="K46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5" width="8.28515625" customWidth="1"/>
    <col min="16" max="16" width="11" customWidth="1"/>
    <col min="17" max="18" width="5.7109375" customWidth="1"/>
  </cols>
  <sheetData>
    <row r="1" spans="3:17" ht="15.75" x14ac:dyDescent="0.25">
      <c r="C1" s="101" t="s">
        <v>22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56"/>
      <c r="P1" s="2"/>
      <c r="Q1" s="2"/>
    </row>
    <row r="2" spans="3:17" x14ac:dyDescent="0.25">
      <c r="D2" s="102" t="s">
        <v>8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57"/>
      <c r="P2" s="1"/>
      <c r="Q2" s="1"/>
    </row>
    <row r="3" spans="3:17" x14ac:dyDescent="0.25">
      <c r="D3" t="s">
        <v>0</v>
      </c>
      <c r="E3" s="116" t="s">
        <v>34</v>
      </c>
      <c r="F3" s="116"/>
      <c r="G3" s="116"/>
      <c r="H3" s="116"/>
      <c r="J3" t="s">
        <v>1</v>
      </c>
      <c r="K3" s="117" t="s">
        <v>35</v>
      </c>
      <c r="L3" s="117"/>
      <c r="N3" t="s">
        <v>2</v>
      </c>
      <c r="P3" s="38">
        <v>45557</v>
      </c>
    </row>
    <row r="4" spans="3:17" ht="6.75" customHeight="1" x14ac:dyDescent="0.25"/>
    <row r="5" spans="3:17" x14ac:dyDescent="0.25">
      <c r="D5" t="s">
        <v>3</v>
      </c>
      <c r="E5" s="117" t="s">
        <v>36</v>
      </c>
      <c r="F5" s="117"/>
      <c r="G5" s="117"/>
      <c r="H5" s="117"/>
      <c r="J5" s="105" t="s">
        <v>19</v>
      </c>
      <c r="K5" s="105"/>
      <c r="L5" s="15" t="s">
        <v>27</v>
      </c>
      <c r="M5" s="15"/>
      <c r="N5" s="15"/>
      <c r="O5" s="61"/>
      <c r="P5" s="15"/>
    </row>
    <row r="6" spans="3:17" ht="11.25" customHeight="1" x14ac:dyDescent="0.25">
      <c r="L6" s="15"/>
      <c r="M6" s="15"/>
      <c r="N6" s="15"/>
      <c r="O6" s="61"/>
      <c r="P6" s="15"/>
    </row>
    <row r="7" spans="3:17" x14ac:dyDescent="0.25">
      <c r="C7" s="3" t="s">
        <v>4</v>
      </c>
      <c r="D7" s="3" t="s">
        <v>6</v>
      </c>
      <c r="E7" s="106" t="s">
        <v>5</v>
      </c>
      <c r="F7" s="106"/>
      <c r="G7" s="106"/>
      <c r="H7" s="106"/>
      <c r="I7" s="106"/>
      <c r="J7" s="106"/>
      <c r="K7" s="4" t="s">
        <v>7</v>
      </c>
      <c r="L7" s="4" t="s">
        <v>10</v>
      </c>
      <c r="M7" s="4" t="s">
        <v>11</v>
      </c>
      <c r="N7" s="4" t="s">
        <v>12</v>
      </c>
      <c r="O7" s="58" t="s">
        <v>28</v>
      </c>
      <c r="P7" s="8" t="s">
        <v>20</v>
      </c>
    </row>
    <row r="8" spans="3:17" ht="15.75" x14ac:dyDescent="0.25">
      <c r="C8" s="6">
        <v>1</v>
      </c>
      <c r="D8" s="77" t="str">
        <f>[3]sheet1!B3</f>
        <v>231U0266</v>
      </c>
      <c r="E8" s="98" t="str">
        <f>[3]sheet1!C3</f>
        <v>AMBROS ABRAJAN GEMA VANESSA</v>
      </c>
      <c r="F8" s="99"/>
      <c r="G8" s="99"/>
      <c r="H8" s="99"/>
      <c r="I8" s="99"/>
      <c r="J8" s="100"/>
      <c r="K8" s="77">
        <v>70</v>
      </c>
      <c r="L8" s="16"/>
      <c r="M8" s="16"/>
      <c r="N8" s="16"/>
      <c r="O8" s="16"/>
      <c r="P8" s="36">
        <f t="shared" ref="P8:P40" si="0">SUM(K8:N8)/4</f>
        <v>17.5</v>
      </c>
    </row>
    <row r="9" spans="3:17" ht="15.75" x14ac:dyDescent="0.25">
      <c r="C9" s="6">
        <f>C8+1</f>
        <v>2</v>
      </c>
      <c r="D9" s="77" t="str">
        <f>[3]sheet1!B4</f>
        <v>231U0268</v>
      </c>
      <c r="E9" s="98" t="str">
        <f>[3]sheet1!C4</f>
        <v>ARRES DOMÍNGUEZ MARIA FERNANDA</v>
      </c>
      <c r="F9" s="99"/>
      <c r="G9" s="99"/>
      <c r="H9" s="99"/>
      <c r="I9" s="99"/>
      <c r="J9" s="100"/>
      <c r="K9" s="77">
        <v>70</v>
      </c>
      <c r="L9" s="16"/>
      <c r="M9" s="16"/>
      <c r="N9" s="16"/>
      <c r="O9" s="16"/>
      <c r="P9" s="36">
        <f t="shared" si="0"/>
        <v>17.5</v>
      </c>
    </row>
    <row r="10" spans="3:17" ht="15.75" x14ac:dyDescent="0.25">
      <c r="C10" s="6">
        <f t="shared" ref="C10:C40" si="1">C9+1</f>
        <v>3</v>
      </c>
      <c r="D10" s="77" t="str">
        <f>[3]sheet1!B5</f>
        <v>231U0271</v>
      </c>
      <c r="E10" s="98" t="str">
        <f>[3]sheet1!C5</f>
        <v>BAXIN VICTORIO IRIS DENNIS</v>
      </c>
      <c r="F10" s="99"/>
      <c r="G10" s="99"/>
      <c r="H10" s="99"/>
      <c r="I10" s="99"/>
      <c r="J10" s="100"/>
      <c r="K10" s="77">
        <v>70</v>
      </c>
      <c r="L10" s="16"/>
      <c r="M10" s="16"/>
      <c r="N10" s="16"/>
      <c r="O10" s="16"/>
      <c r="P10" s="36">
        <f t="shared" si="0"/>
        <v>17.5</v>
      </c>
    </row>
    <row r="11" spans="3:17" ht="15.75" x14ac:dyDescent="0.25">
      <c r="C11" s="6">
        <f t="shared" si="1"/>
        <v>4</v>
      </c>
      <c r="D11" s="77" t="str">
        <f>[3]sheet1!B6</f>
        <v>231U0548</v>
      </c>
      <c r="E11" s="98" t="str">
        <f>[3]sheet1!C6</f>
        <v>DELGADO SEBA BELEM PATRICIA</v>
      </c>
      <c r="F11" s="99"/>
      <c r="G11" s="99"/>
      <c r="H11" s="99"/>
      <c r="I11" s="99"/>
      <c r="J11" s="100"/>
      <c r="K11" s="77">
        <v>70</v>
      </c>
      <c r="L11" s="16"/>
      <c r="M11" s="16"/>
      <c r="N11" s="16"/>
      <c r="O11" s="16"/>
      <c r="P11" s="36">
        <f t="shared" si="0"/>
        <v>17.5</v>
      </c>
    </row>
    <row r="12" spans="3:17" ht="15.75" x14ac:dyDescent="0.25">
      <c r="C12" s="6">
        <f t="shared" si="1"/>
        <v>5</v>
      </c>
      <c r="D12" s="77" t="str">
        <f>[3]sheet1!B7</f>
        <v>231U0288</v>
      </c>
      <c r="E12" s="98" t="str">
        <f>[3]sheet1!C7</f>
        <v>FISCAL MARCIAL AMAYRANI POLETTE</v>
      </c>
      <c r="F12" s="99"/>
      <c r="G12" s="99"/>
      <c r="H12" s="99"/>
      <c r="I12" s="99"/>
      <c r="J12" s="100"/>
      <c r="K12" s="78">
        <v>70</v>
      </c>
      <c r="L12" s="16"/>
      <c r="M12" s="16"/>
      <c r="N12" s="16"/>
      <c r="O12" s="16"/>
      <c r="P12" s="36">
        <f t="shared" si="0"/>
        <v>17.5</v>
      </c>
    </row>
    <row r="13" spans="3:17" ht="15.75" x14ac:dyDescent="0.25">
      <c r="C13" s="6">
        <f t="shared" si="1"/>
        <v>6</v>
      </c>
      <c r="D13" s="77" t="str">
        <f>[3]sheet1!B8</f>
        <v>231U0290</v>
      </c>
      <c r="E13" s="98" t="str">
        <f>[3]sheet1!C8</f>
        <v>GARCIA CANDELARIO DULCE MARIANT</v>
      </c>
      <c r="F13" s="99"/>
      <c r="G13" s="99"/>
      <c r="H13" s="99"/>
      <c r="I13" s="99"/>
      <c r="J13" s="100"/>
      <c r="K13" s="77">
        <v>70</v>
      </c>
      <c r="L13" s="16"/>
      <c r="M13" s="16"/>
      <c r="N13" s="16"/>
      <c r="O13" s="16"/>
      <c r="P13" s="36">
        <f t="shared" si="0"/>
        <v>17.5</v>
      </c>
    </row>
    <row r="14" spans="3:17" ht="15.75" x14ac:dyDescent="0.25">
      <c r="C14" s="6">
        <f t="shared" si="1"/>
        <v>7</v>
      </c>
      <c r="D14" s="77" t="str">
        <f>[3]sheet1!B9</f>
        <v>231U0294</v>
      </c>
      <c r="E14" s="98" t="str">
        <f>[3]sheet1!C9</f>
        <v>HERNANDEZ FLORES XIMENA NAOMI</v>
      </c>
      <c r="F14" s="99"/>
      <c r="G14" s="99"/>
      <c r="H14" s="99"/>
      <c r="I14" s="99"/>
      <c r="J14" s="100"/>
      <c r="K14" s="77">
        <v>70</v>
      </c>
      <c r="L14" s="16"/>
      <c r="M14" s="16"/>
      <c r="N14" s="16"/>
      <c r="O14" s="16"/>
      <c r="P14" s="36">
        <f t="shared" si="0"/>
        <v>17.5</v>
      </c>
    </row>
    <row r="15" spans="3:17" ht="15.75" x14ac:dyDescent="0.25">
      <c r="C15" s="54">
        <f t="shared" si="1"/>
        <v>8</v>
      </c>
      <c r="D15" s="77" t="str">
        <f>[3]sheet1!B10</f>
        <v>231U0296</v>
      </c>
      <c r="E15" s="98" t="str">
        <f>[3]sheet1!C10</f>
        <v>JAUREGUI CHONTAL AMERICA YESENIA</v>
      </c>
      <c r="F15" s="99"/>
      <c r="G15" s="99"/>
      <c r="H15" s="99"/>
      <c r="I15" s="99"/>
      <c r="J15" s="100"/>
      <c r="K15" s="78">
        <v>75</v>
      </c>
      <c r="L15" s="16"/>
      <c r="M15" s="16"/>
      <c r="N15" s="16"/>
      <c r="O15" s="16"/>
      <c r="P15" s="36">
        <f t="shared" si="0"/>
        <v>18.75</v>
      </c>
    </row>
    <row r="16" spans="3:17" ht="15.75" x14ac:dyDescent="0.25">
      <c r="C16" s="54">
        <f t="shared" si="1"/>
        <v>9</v>
      </c>
      <c r="D16" s="77" t="str">
        <f>[3]sheet1!B11</f>
        <v>231U0303</v>
      </c>
      <c r="E16" s="98" t="str">
        <f>[3]sheet1!C11</f>
        <v>MANTILLA MINQUIS RADAMEX</v>
      </c>
      <c r="F16" s="99"/>
      <c r="G16" s="99"/>
      <c r="H16" s="99"/>
      <c r="I16" s="99"/>
      <c r="J16" s="100"/>
      <c r="K16" s="77">
        <v>80</v>
      </c>
      <c r="L16" s="16"/>
      <c r="M16" s="16"/>
      <c r="N16" s="16"/>
      <c r="O16" s="16"/>
      <c r="P16" s="36">
        <f t="shared" si="0"/>
        <v>20</v>
      </c>
    </row>
    <row r="17" spans="3:16" ht="15.75" x14ac:dyDescent="0.25">
      <c r="C17" s="54">
        <f t="shared" si="1"/>
        <v>10</v>
      </c>
      <c r="D17" s="77" t="str">
        <f>[3]sheet1!B12</f>
        <v>231U0304</v>
      </c>
      <c r="E17" s="98" t="str">
        <f>[3]sheet1!C12</f>
        <v>MARTINEZ DOMINGUEZ INGRID MONSERRAT</v>
      </c>
      <c r="F17" s="99"/>
      <c r="G17" s="99"/>
      <c r="H17" s="99"/>
      <c r="I17" s="99"/>
      <c r="J17" s="100"/>
      <c r="K17" s="77">
        <v>70</v>
      </c>
      <c r="L17" s="16"/>
      <c r="M17" s="16"/>
      <c r="N17" s="16"/>
      <c r="O17" s="16"/>
      <c r="P17" s="36">
        <f t="shared" si="0"/>
        <v>17.5</v>
      </c>
    </row>
    <row r="18" spans="3:16" ht="15.75" x14ac:dyDescent="0.25">
      <c r="C18" s="54">
        <f t="shared" si="1"/>
        <v>11</v>
      </c>
      <c r="D18" s="77" t="str">
        <f>[3]sheet1!B13</f>
        <v>231U0305</v>
      </c>
      <c r="E18" s="98" t="str">
        <f>[3]sheet1!C13</f>
        <v>MARTINEZ PASCUAL KRISTEN RUBI</v>
      </c>
      <c r="F18" s="99"/>
      <c r="G18" s="99"/>
      <c r="H18" s="99"/>
      <c r="I18" s="99"/>
      <c r="J18" s="100"/>
      <c r="K18" s="77">
        <v>70</v>
      </c>
      <c r="L18" s="16"/>
      <c r="M18" s="16"/>
      <c r="N18" s="16"/>
      <c r="O18" s="16"/>
      <c r="P18" s="36">
        <f t="shared" si="0"/>
        <v>17.5</v>
      </c>
    </row>
    <row r="19" spans="3:16" ht="15.75" x14ac:dyDescent="0.25">
      <c r="C19" s="54">
        <f t="shared" si="1"/>
        <v>12</v>
      </c>
      <c r="D19" s="77" t="str">
        <f>[3]sheet1!B14</f>
        <v>231U0309</v>
      </c>
      <c r="E19" s="98" t="str">
        <f>[3]sheet1!C14</f>
        <v>MIJANGOS VAZQUEZ LEONARDO</v>
      </c>
      <c r="F19" s="99"/>
      <c r="G19" s="99"/>
      <c r="H19" s="99"/>
      <c r="I19" s="99"/>
      <c r="J19" s="100"/>
      <c r="K19" s="77">
        <v>70</v>
      </c>
      <c r="L19" s="16"/>
      <c r="M19" s="16"/>
      <c r="N19" s="16"/>
      <c r="O19" s="16"/>
      <c r="P19" s="36">
        <f t="shared" si="0"/>
        <v>17.5</v>
      </c>
    </row>
    <row r="20" spans="3:16" ht="15.75" x14ac:dyDescent="0.25">
      <c r="C20" s="54">
        <f t="shared" si="1"/>
        <v>13</v>
      </c>
      <c r="D20" s="77" t="str">
        <f>[3]sheet1!B15</f>
        <v>231U0312</v>
      </c>
      <c r="E20" s="98" t="str">
        <f>[3]sheet1!C15</f>
        <v>PAXTIAN ARTIGAS AMARIEL</v>
      </c>
      <c r="F20" s="99"/>
      <c r="G20" s="99"/>
      <c r="H20" s="99"/>
      <c r="I20" s="99"/>
      <c r="J20" s="100"/>
      <c r="K20" s="78">
        <v>70</v>
      </c>
      <c r="L20" s="16"/>
      <c r="M20" s="16"/>
      <c r="N20" s="16"/>
      <c r="O20" s="16"/>
      <c r="P20" s="36">
        <f t="shared" si="0"/>
        <v>17.5</v>
      </c>
    </row>
    <row r="21" spans="3:16" ht="15.75" x14ac:dyDescent="0.25">
      <c r="C21" s="54">
        <f t="shared" si="1"/>
        <v>14</v>
      </c>
      <c r="D21" s="77" t="str">
        <f>[3]sheet1!B16</f>
        <v>231U0314</v>
      </c>
      <c r="E21" s="98" t="str">
        <f>[3]sheet1!C16</f>
        <v>QUINO PAXTIAN ANDRES MANUEL</v>
      </c>
      <c r="F21" s="99"/>
      <c r="G21" s="99"/>
      <c r="H21" s="99"/>
      <c r="I21" s="99"/>
      <c r="J21" s="100"/>
      <c r="K21" s="77">
        <v>70</v>
      </c>
      <c r="L21" s="16"/>
      <c r="M21" s="16"/>
      <c r="N21" s="16"/>
      <c r="O21" s="16"/>
      <c r="P21" s="36">
        <f t="shared" si="0"/>
        <v>17.5</v>
      </c>
    </row>
    <row r="22" spans="3:16" ht="15.75" x14ac:dyDescent="0.25">
      <c r="C22" s="54">
        <f t="shared" si="1"/>
        <v>15</v>
      </c>
      <c r="D22" s="77" t="str">
        <f>[3]sheet1!B17</f>
        <v>231U0319</v>
      </c>
      <c r="E22" s="98" t="str">
        <f>[3]sheet1!C17</f>
        <v>SALINAS CARRERA ISMAEL ARNULFO</v>
      </c>
      <c r="F22" s="99"/>
      <c r="G22" s="99"/>
      <c r="H22" s="99"/>
      <c r="I22" s="99"/>
      <c r="J22" s="100"/>
      <c r="K22" s="78">
        <v>75</v>
      </c>
      <c r="L22" s="16"/>
      <c r="M22" s="16"/>
      <c r="N22" s="16"/>
      <c r="O22" s="16"/>
      <c r="P22" s="36">
        <f t="shared" si="0"/>
        <v>18.75</v>
      </c>
    </row>
    <row r="23" spans="3:16" ht="15.75" x14ac:dyDescent="0.25">
      <c r="C23" s="54">
        <f t="shared" si="1"/>
        <v>16</v>
      </c>
      <c r="D23" s="77" t="str">
        <f>[3]sheet1!B18</f>
        <v>231U0620</v>
      </c>
      <c r="E23" s="98" t="str">
        <f>[3]sheet1!C18</f>
        <v>TOTO CHAPOL CARMEN SARAI</v>
      </c>
      <c r="F23" s="99"/>
      <c r="G23" s="99"/>
      <c r="H23" s="99"/>
      <c r="I23" s="99"/>
      <c r="J23" s="100"/>
      <c r="K23" s="77">
        <v>70</v>
      </c>
      <c r="L23" s="16"/>
      <c r="M23" s="16"/>
      <c r="N23" s="16"/>
      <c r="O23" s="16"/>
      <c r="P23" s="36">
        <f t="shared" si="0"/>
        <v>17.5</v>
      </c>
    </row>
    <row r="24" spans="3:16" ht="15.75" x14ac:dyDescent="0.25">
      <c r="C24" s="54">
        <f t="shared" si="1"/>
        <v>17</v>
      </c>
      <c r="D24" s="78" t="str">
        <f>[3]sheet1!B19</f>
        <v>231U0402</v>
      </c>
      <c r="E24" s="118" t="str">
        <f>[3]sheet1!C19</f>
        <v>VELASCO ANTELE EDGAR EMANUEL</v>
      </c>
      <c r="F24" s="119"/>
      <c r="G24" s="119"/>
      <c r="H24" s="119"/>
      <c r="I24" s="119"/>
      <c r="J24" s="120"/>
      <c r="K24" s="77">
        <v>70</v>
      </c>
      <c r="L24" s="18"/>
      <c r="M24" s="18"/>
      <c r="N24" s="18"/>
      <c r="O24" s="18"/>
      <c r="P24" s="36">
        <f t="shared" si="0"/>
        <v>17.5</v>
      </c>
    </row>
    <row r="25" spans="3:16" ht="15.75" x14ac:dyDescent="0.25">
      <c r="C25" s="54">
        <f t="shared" si="1"/>
        <v>18</v>
      </c>
      <c r="D25" s="77"/>
      <c r="E25" s="121"/>
      <c r="F25" s="122"/>
      <c r="G25" s="122"/>
      <c r="H25" s="122"/>
      <c r="I25" s="122"/>
      <c r="J25" s="123"/>
      <c r="K25" s="78"/>
      <c r="L25" s="18"/>
      <c r="M25" s="18"/>
      <c r="N25" s="18"/>
      <c r="O25" s="18"/>
      <c r="P25" s="36">
        <f t="shared" si="0"/>
        <v>0</v>
      </c>
    </row>
    <row r="26" spans="3:16" ht="15.75" x14ac:dyDescent="0.25">
      <c r="C26" s="54">
        <f t="shared" si="1"/>
        <v>19</v>
      </c>
      <c r="D26" s="77"/>
      <c r="E26" s="121"/>
      <c r="F26" s="122"/>
      <c r="G26" s="122"/>
      <c r="H26" s="122"/>
      <c r="I26" s="122"/>
      <c r="J26" s="123"/>
      <c r="K26" s="78"/>
      <c r="L26" s="65"/>
      <c r="M26" s="18"/>
      <c r="N26" s="18"/>
      <c r="O26" s="18"/>
      <c r="P26" s="36">
        <f t="shared" si="0"/>
        <v>0</v>
      </c>
    </row>
    <row r="27" spans="3:16" ht="15.75" x14ac:dyDescent="0.25">
      <c r="C27" s="54">
        <f t="shared" si="1"/>
        <v>20</v>
      </c>
      <c r="D27" s="77"/>
      <c r="E27" s="118"/>
      <c r="F27" s="119"/>
      <c r="G27" s="119"/>
      <c r="H27" s="119"/>
      <c r="I27" s="119"/>
      <c r="J27" s="120"/>
      <c r="K27" s="77"/>
      <c r="L27" s="65"/>
      <c r="M27" s="18"/>
      <c r="N27" s="18"/>
      <c r="O27" s="18"/>
      <c r="P27" s="36">
        <f t="shared" si="0"/>
        <v>0</v>
      </c>
    </row>
    <row r="28" spans="3:16" ht="15.75" x14ac:dyDescent="0.25">
      <c r="C28" s="54">
        <f t="shared" si="1"/>
        <v>21</v>
      </c>
      <c r="D28" s="77"/>
      <c r="E28" s="121"/>
      <c r="F28" s="122"/>
      <c r="G28" s="122"/>
      <c r="H28" s="122"/>
      <c r="I28" s="122"/>
      <c r="J28" s="123"/>
      <c r="K28" s="77"/>
      <c r="L28" s="65"/>
      <c r="M28" s="18"/>
      <c r="N28" s="18"/>
      <c r="O28" s="18"/>
      <c r="P28" s="36">
        <f t="shared" si="0"/>
        <v>0</v>
      </c>
    </row>
    <row r="29" spans="3:16" ht="15.75" x14ac:dyDescent="0.25">
      <c r="C29" s="54">
        <f t="shared" si="1"/>
        <v>22</v>
      </c>
      <c r="D29" s="77"/>
      <c r="E29" s="121"/>
      <c r="F29" s="122"/>
      <c r="G29" s="122"/>
      <c r="H29" s="122"/>
      <c r="I29" s="122"/>
      <c r="J29" s="123"/>
      <c r="K29" s="77"/>
      <c r="L29" s="65"/>
      <c r="M29" s="18"/>
      <c r="N29" s="18"/>
      <c r="O29" s="18"/>
      <c r="P29" s="36">
        <f t="shared" si="0"/>
        <v>0</v>
      </c>
    </row>
    <row r="30" spans="3:16" ht="15.75" x14ac:dyDescent="0.25">
      <c r="C30" s="54">
        <f t="shared" si="1"/>
        <v>23</v>
      </c>
      <c r="D30" s="77"/>
      <c r="E30" s="121"/>
      <c r="F30" s="122"/>
      <c r="G30" s="122"/>
      <c r="H30" s="122"/>
      <c r="I30" s="122"/>
      <c r="J30" s="123"/>
      <c r="K30" s="77"/>
      <c r="L30" s="65"/>
      <c r="M30" s="18"/>
      <c r="N30" s="18"/>
      <c r="O30" s="18"/>
      <c r="P30" s="36">
        <f t="shared" si="0"/>
        <v>0</v>
      </c>
    </row>
    <row r="31" spans="3:16" ht="15.75" x14ac:dyDescent="0.25">
      <c r="C31" s="54">
        <f t="shared" si="1"/>
        <v>24</v>
      </c>
      <c r="D31" s="78"/>
      <c r="E31" s="121"/>
      <c r="F31" s="122"/>
      <c r="G31" s="122"/>
      <c r="H31" s="122"/>
      <c r="I31" s="122"/>
      <c r="J31" s="123"/>
      <c r="K31" s="77"/>
      <c r="L31" s="65"/>
      <c r="M31" s="18"/>
      <c r="N31" s="18"/>
      <c r="O31" s="18"/>
      <c r="P31" s="36">
        <f t="shared" si="0"/>
        <v>0</v>
      </c>
    </row>
    <row r="32" spans="3:16" ht="15.75" x14ac:dyDescent="0.25">
      <c r="C32" s="54">
        <f t="shared" si="1"/>
        <v>25</v>
      </c>
      <c r="D32" s="77"/>
      <c r="E32" s="124"/>
      <c r="F32" s="125"/>
      <c r="G32" s="125"/>
      <c r="H32" s="125"/>
      <c r="I32" s="125"/>
      <c r="J32" s="126"/>
      <c r="K32" s="77"/>
      <c r="L32" s="65"/>
      <c r="M32" s="18"/>
      <c r="N32" s="18"/>
      <c r="O32" s="18"/>
      <c r="P32" s="36">
        <f t="shared" si="0"/>
        <v>0</v>
      </c>
    </row>
    <row r="33" spans="3:16" ht="15.75" x14ac:dyDescent="0.25">
      <c r="C33" s="54">
        <f t="shared" si="1"/>
        <v>26</v>
      </c>
      <c r="D33" s="77"/>
      <c r="E33" s="121"/>
      <c r="F33" s="122"/>
      <c r="G33" s="122"/>
      <c r="H33" s="122"/>
      <c r="I33" s="122"/>
      <c r="J33" s="123"/>
      <c r="K33" s="77"/>
      <c r="L33" s="65"/>
      <c r="M33" s="18"/>
      <c r="N33" s="18"/>
      <c r="O33" s="18"/>
      <c r="P33" s="36">
        <f t="shared" si="0"/>
        <v>0</v>
      </c>
    </row>
    <row r="34" spans="3:16" ht="15.75" x14ac:dyDescent="0.25">
      <c r="C34" s="54">
        <f t="shared" si="1"/>
        <v>27</v>
      </c>
      <c r="D34" s="77"/>
      <c r="E34" s="121"/>
      <c r="F34" s="122"/>
      <c r="G34" s="122"/>
      <c r="H34" s="122"/>
      <c r="I34" s="122"/>
      <c r="J34" s="123"/>
      <c r="K34" s="77"/>
      <c r="L34" s="65"/>
      <c r="M34" s="18"/>
      <c r="N34" s="18"/>
      <c r="O34" s="18"/>
      <c r="P34" s="36">
        <f t="shared" si="0"/>
        <v>0</v>
      </c>
    </row>
    <row r="35" spans="3:16" ht="15.75" x14ac:dyDescent="0.25">
      <c r="C35" s="54">
        <f t="shared" si="1"/>
        <v>28</v>
      </c>
      <c r="D35" s="77"/>
      <c r="E35" s="121"/>
      <c r="F35" s="122"/>
      <c r="G35" s="122"/>
      <c r="H35" s="122"/>
      <c r="I35" s="122"/>
      <c r="J35" s="123"/>
      <c r="K35" s="78"/>
      <c r="L35" s="65"/>
      <c r="M35" s="18"/>
      <c r="N35" s="18"/>
      <c r="O35" s="18"/>
      <c r="P35" s="36">
        <f t="shared" si="0"/>
        <v>0</v>
      </c>
    </row>
    <row r="36" spans="3:16" ht="15.75" x14ac:dyDescent="0.25">
      <c r="C36" s="54">
        <f t="shared" si="1"/>
        <v>29</v>
      </c>
      <c r="D36" s="77"/>
      <c r="E36" s="121"/>
      <c r="F36" s="122"/>
      <c r="G36" s="122"/>
      <c r="H36" s="122"/>
      <c r="I36" s="122"/>
      <c r="J36" s="123"/>
      <c r="K36" s="78"/>
      <c r="L36" s="65"/>
      <c r="M36" s="18"/>
      <c r="N36" s="18"/>
      <c r="O36" s="18"/>
      <c r="P36" s="36">
        <f t="shared" si="0"/>
        <v>0</v>
      </c>
    </row>
    <row r="37" spans="3:16" ht="15.75" x14ac:dyDescent="0.25">
      <c r="C37" s="54">
        <f t="shared" si="1"/>
        <v>30</v>
      </c>
      <c r="D37" s="71"/>
      <c r="E37" s="121"/>
      <c r="F37" s="122"/>
      <c r="G37" s="122"/>
      <c r="H37" s="122"/>
      <c r="I37" s="122"/>
      <c r="J37" s="123"/>
      <c r="K37" s="78"/>
      <c r="L37" s="65"/>
      <c r="M37" s="18"/>
      <c r="N37" s="18"/>
      <c r="O37" s="18"/>
      <c r="P37" s="36">
        <f t="shared" si="0"/>
        <v>0</v>
      </c>
    </row>
    <row r="38" spans="3:16" ht="15.75" x14ac:dyDescent="0.25">
      <c r="C38" s="54">
        <f t="shared" si="1"/>
        <v>31</v>
      </c>
      <c r="D38" s="16"/>
      <c r="E38" s="121"/>
      <c r="F38" s="122"/>
      <c r="G38" s="122"/>
      <c r="H38" s="122"/>
      <c r="I38" s="122"/>
      <c r="J38" s="123"/>
      <c r="K38" s="62"/>
      <c r="L38" s="65"/>
      <c r="M38" s="18"/>
      <c r="N38" s="18"/>
      <c r="O38" s="18"/>
      <c r="P38" s="36">
        <f t="shared" si="0"/>
        <v>0</v>
      </c>
    </row>
    <row r="39" spans="3:16" ht="15.75" x14ac:dyDescent="0.25">
      <c r="C39" s="54">
        <f t="shared" si="1"/>
        <v>32</v>
      </c>
      <c r="D39" s="16"/>
      <c r="E39" s="121"/>
      <c r="F39" s="122"/>
      <c r="G39" s="122"/>
      <c r="H39" s="122"/>
      <c r="I39" s="122"/>
      <c r="J39" s="123"/>
      <c r="K39" s="62"/>
      <c r="L39" s="65"/>
      <c r="M39" s="18"/>
      <c r="N39" s="18"/>
      <c r="O39" s="18"/>
      <c r="P39" s="36">
        <f t="shared" si="0"/>
        <v>0</v>
      </c>
    </row>
    <row r="40" spans="3:16" ht="15.75" x14ac:dyDescent="0.25">
      <c r="C40" s="54">
        <f t="shared" si="1"/>
        <v>33</v>
      </c>
      <c r="D40" s="16"/>
      <c r="E40" s="121"/>
      <c r="F40" s="122"/>
      <c r="G40" s="122"/>
      <c r="H40" s="122"/>
      <c r="I40" s="122"/>
      <c r="J40" s="123"/>
      <c r="K40" s="62"/>
      <c r="L40" s="65"/>
      <c r="M40" s="18"/>
      <c r="N40" s="18"/>
      <c r="O40" s="18"/>
      <c r="P40" s="36">
        <f t="shared" si="0"/>
        <v>0</v>
      </c>
    </row>
    <row r="41" spans="3:16" ht="15.75" x14ac:dyDescent="0.25">
      <c r="C41" s="3"/>
      <c r="D41" s="16"/>
      <c r="E41" s="108"/>
      <c r="F41" s="127"/>
      <c r="G41" s="127"/>
      <c r="H41" s="127"/>
      <c r="I41" s="127"/>
      <c r="J41" s="128"/>
      <c r="K41" s="42"/>
      <c r="L41" s="41"/>
      <c r="M41" s="18"/>
      <c r="N41" s="18"/>
      <c r="O41" s="18"/>
      <c r="P41" s="17"/>
    </row>
    <row r="42" spans="3:16" ht="18.75" x14ac:dyDescent="0.3">
      <c r="C42" s="6"/>
      <c r="D42" s="3"/>
      <c r="E42" s="108" t="s">
        <v>25</v>
      </c>
      <c r="F42" s="109"/>
      <c r="G42" s="109"/>
      <c r="H42" s="109"/>
      <c r="I42" s="109"/>
      <c r="J42" s="110"/>
      <c r="K42" s="42" t="b">
        <f>K44=COUNTIF(K7:K22,"&lt;70")</f>
        <v>1</v>
      </c>
      <c r="L42" s="40">
        <f>(K42*100)/17</f>
        <v>5.882352941176471</v>
      </c>
      <c r="M42" s="19"/>
      <c r="N42" s="19"/>
      <c r="O42" s="19"/>
      <c r="P42" s="17"/>
    </row>
    <row r="43" spans="3:16" x14ac:dyDescent="0.25">
      <c r="D43" s="105"/>
      <c r="E43" s="105"/>
      <c r="F43" s="1"/>
      <c r="I43" s="111" t="s">
        <v>16</v>
      </c>
      <c r="J43" s="111"/>
      <c r="K43" s="69">
        <f>COUNTIF(K8:K38,"&gt;=70")</f>
        <v>17</v>
      </c>
      <c r="L43" s="10"/>
      <c r="M43" s="10">
        <f>COUNTIF(M8:M42,"&gt;=70")</f>
        <v>0</v>
      </c>
      <c r="N43" s="10">
        <f>COUNTIF(N8:N42,"&gt;=70")</f>
        <v>0</v>
      </c>
      <c r="O43" s="60"/>
      <c r="P43" s="14">
        <f>COUNTIF(P8:P30,"&gt;=70")</f>
        <v>0</v>
      </c>
    </row>
    <row r="44" spans="3:16" x14ac:dyDescent="0.25">
      <c r="D44" s="105"/>
      <c r="E44" s="105"/>
      <c r="F44" s="7"/>
      <c r="I44" s="112" t="s">
        <v>17</v>
      </c>
      <c r="J44" s="112"/>
      <c r="K44" s="68">
        <f>COUNTIF(K8:K38,"&lt;70")</f>
        <v>0</v>
      </c>
      <c r="L44" s="11"/>
      <c r="M44" s="11">
        <f>COUNTIF(M8:M42,"&lt;70")</f>
        <v>0</v>
      </c>
      <c r="N44" s="11">
        <f>COUNTIF(N8:N42,"&lt;70")</f>
        <v>0</v>
      </c>
      <c r="O44" s="59"/>
      <c r="P44" s="11"/>
    </row>
    <row r="45" spans="3:16" x14ac:dyDescent="0.25">
      <c r="D45" s="105"/>
      <c r="E45" s="105"/>
      <c r="F45" s="105"/>
      <c r="I45" s="112" t="s">
        <v>18</v>
      </c>
      <c r="J45" s="112"/>
      <c r="K45" s="11">
        <f>COUNT(K8:K25)</f>
        <v>17</v>
      </c>
      <c r="L45" s="11"/>
      <c r="M45" s="11">
        <f>COUNT(M8:M42)</f>
        <v>0</v>
      </c>
      <c r="N45" s="11">
        <f>COUNT(N8:N42)</f>
        <v>0</v>
      </c>
      <c r="O45" s="59"/>
      <c r="P45" s="11"/>
    </row>
    <row r="46" spans="3:16" x14ac:dyDescent="0.25">
      <c r="D46" s="105"/>
      <c r="E46" s="105"/>
      <c r="F46" s="1"/>
      <c r="I46" s="115" t="s">
        <v>13</v>
      </c>
      <c r="J46" s="115"/>
      <c r="K46" s="12">
        <f>K43/K45</f>
        <v>1</v>
      </c>
      <c r="L46" s="13" t="e">
        <f t="shared" ref="L46:P46" si="2">L43/L45</f>
        <v>#DIV/0!</v>
      </c>
      <c r="M46" s="13" t="e">
        <f t="shared" si="2"/>
        <v>#DIV/0!</v>
      </c>
      <c r="N46" s="13" t="e">
        <f t="shared" si="2"/>
        <v>#DIV/0!</v>
      </c>
      <c r="O46" s="13"/>
      <c r="P46" s="13" t="e">
        <f t="shared" si="2"/>
        <v>#DIV/0!</v>
      </c>
    </row>
    <row r="47" spans="3:16" x14ac:dyDescent="0.25">
      <c r="D47" s="105"/>
      <c r="E47" s="105"/>
      <c r="F47" s="1"/>
      <c r="I47" s="115" t="s">
        <v>14</v>
      </c>
      <c r="J47" s="115"/>
      <c r="K47" s="12">
        <f>K44/K45</f>
        <v>0</v>
      </c>
      <c r="L47" s="12" t="e">
        <f t="shared" ref="L47:P47" si="3">L44/L45</f>
        <v>#DIV/0!</v>
      </c>
      <c r="M47" s="13" t="e">
        <f t="shared" si="3"/>
        <v>#DIV/0!</v>
      </c>
      <c r="N47" s="13" t="e">
        <f t="shared" si="3"/>
        <v>#DIV/0!</v>
      </c>
      <c r="O47" s="13"/>
      <c r="P47" s="13" t="e">
        <f t="shared" si="3"/>
        <v>#DIV/0!</v>
      </c>
    </row>
    <row r="48" spans="3:16" x14ac:dyDescent="0.25">
      <c r="D48" s="105"/>
      <c r="E48" s="105"/>
      <c r="F48" s="7"/>
    </row>
    <row r="49" spans="4:15" x14ac:dyDescent="0.25">
      <c r="D49" s="1"/>
      <c r="E49" s="1"/>
      <c r="F49" s="7"/>
    </row>
    <row r="50" spans="4:15" x14ac:dyDescent="0.25">
      <c r="K50" s="113"/>
      <c r="L50" s="113"/>
      <c r="M50" s="113"/>
      <c r="N50" s="113"/>
      <c r="O50" s="63"/>
    </row>
    <row r="51" spans="4:15" x14ac:dyDescent="0.25">
      <c r="K51" s="114" t="s">
        <v>15</v>
      </c>
      <c r="L51" s="114"/>
      <c r="M51" s="114"/>
      <c r="N51" s="114"/>
      <c r="O51" s="64"/>
    </row>
  </sheetData>
  <sortState ref="E8:J28">
    <sortCondition ref="E8:E28"/>
  </sortState>
  <mergeCells count="55">
    <mergeCell ref="E38:J38"/>
    <mergeCell ref="E39:J39"/>
    <mergeCell ref="E40:J40"/>
    <mergeCell ref="E41:J41"/>
    <mergeCell ref="D47:E47"/>
    <mergeCell ref="I47:J4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2"/>
  <sheetViews>
    <sheetView topLeftCell="A21" zoomScale="120" zoomScaleNormal="120" workbookViewId="0">
      <selection activeCell="L36" sqref="L36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4" width="7.42578125" customWidth="1"/>
    <col min="15" max="15" width="8" customWidth="1"/>
    <col min="16" max="16" width="10.7109375" customWidth="1"/>
    <col min="17" max="18" width="5.7109375" customWidth="1"/>
  </cols>
  <sheetData>
    <row r="1" spans="3:17" ht="15.75" x14ac:dyDescent="0.25">
      <c r="C1" s="101" t="s">
        <v>9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2"/>
      <c r="Q1" s="2"/>
    </row>
    <row r="2" spans="3:17" x14ac:dyDescent="0.25">
      <c r="D2" s="102" t="s">
        <v>8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"/>
      <c r="Q2" s="1"/>
    </row>
    <row r="3" spans="3:17" x14ac:dyDescent="0.25">
      <c r="D3" t="s">
        <v>0</v>
      </c>
      <c r="E3" s="116" t="s">
        <v>34</v>
      </c>
      <c r="F3" s="116"/>
      <c r="G3" s="116"/>
      <c r="H3" s="116"/>
      <c r="J3" t="s">
        <v>1</v>
      </c>
      <c r="K3" s="117" t="s">
        <v>37</v>
      </c>
      <c r="L3" s="117"/>
      <c r="O3" t="s">
        <v>2</v>
      </c>
      <c r="P3" s="38">
        <v>45557</v>
      </c>
    </row>
    <row r="4" spans="3:17" ht="6.75" customHeight="1" x14ac:dyDescent="0.25"/>
    <row r="5" spans="3:17" x14ac:dyDescent="0.25">
      <c r="D5" t="s">
        <v>3</v>
      </c>
      <c r="E5" s="117" t="s">
        <v>36</v>
      </c>
      <c r="F5" s="117"/>
      <c r="G5" s="117"/>
      <c r="H5" s="117"/>
      <c r="J5" s="105" t="s">
        <v>19</v>
      </c>
      <c r="K5" s="105"/>
      <c r="L5" s="113" t="s">
        <v>26</v>
      </c>
      <c r="M5" s="113"/>
      <c r="N5" s="113"/>
      <c r="O5" s="113"/>
      <c r="P5" s="113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06" t="s">
        <v>5</v>
      </c>
      <c r="F7" s="106"/>
      <c r="G7" s="106"/>
      <c r="H7" s="106"/>
      <c r="I7" s="106"/>
      <c r="J7" s="106"/>
      <c r="K7" s="4" t="s">
        <v>7</v>
      </c>
      <c r="L7" s="4" t="s">
        <v>10</v>
      </c>
      <c r="M7" s="4" t="s">
        <v>11</v>
      </c>
      <c r="N7" s="58" t="s">
        <v>12</v>
      </c>
      <c r="O7" s="4" t="s">
        <v>28</v>
      </c>
      <c r="P7" s="8" t="s">
        <v>20</v>
      </c>
    </row>
    <row r="8" spans="3:17" ht="15.75" x14ac:dyDescent="0.25">
      <c r="C8" s="6">
        <v>1</v>
      </c>
      <c r="D8" s="77" t="str">
        <f>[4]sheet1!B3</f>
        <v>231U0015</v>
      </c>
      <c r="E8" s="98" t="str">
        <f>[4]sheet1!C3</f>
        <v>BELLI ARRES LUIS MAURI</v>
      </c>
      <c r="F8" s="99"/>
      <c r="G8" s="99"/>
      <c r="H8" s="99"/>
      <c r="I8" s="99"/>
      <c r="J8" s="100"/>
      <c r="K8" s="77">
        <v>70</v>
      </c>
      <c r="L8" s="4"/>
      <c r="M8" s="4"/>
      <c r="N8" s="58"/>
      <c r="O8" s="4"/>
      <c r="P8" s="9">
        <f>SUM(K8:N8)/4</f>
        <v>17.5</v>
      </c>
    </row>
    <row r="9" spans="3:17" ht="15.75" x14ac:dyDescent="0.25">
      <c r="C9" s="6">
        <f>C8+1</f>
        <v>2</v>
      </c>
      <c r="D9" s="77" t="str">
        <f>[4]sheet1!B4</f>
        <v>231U0028</v>
      </c>
      <c r="E9" s="98" t="str">
        <f>[4]sheet1!C4</f>
        <v>COUBERT JARAMILLO EMILY AYLIN</v>
      </c>
      <c r="F9" s="99"/>
      <c r="G9" s="99"/>
      <c r="H9" s="99"/>
      <c r="I9" s="99"/>
      <c r="J9" s="100"/>
      <c r="K9" s="77">
        <v>70</v>
      </c>
      <c r="L9" s="4"/>
      <c r="M9" s="4"/>
      <c r="N9" s="58"/>
      <c r="O9" s="4"/>
      <c r="P9" s="9">
        <f t="shared" ref="P9:P30" si="0">SUM(K9:N9)/4</f>
        <v>17.5</v>
      </c>
    </row>
    <row r="10" spans="3:17" ht="15.75" x14ac:dyDescent="0.25">
      <c r="C10" s="6">
        <v>3</v>
      </c>
      <c r="D10" s="77" t="str">
        <f>[4]sheet1!B5</f>
        <v>221U0074</v>
      </c>
      <c r="E10" s="98" t="str">
        <f>[4]sheet1!C5</f>
        <v>CRUZ ANDRADE ANGEL DE JESUS</v>
      </c>
      <c r="F10" s="99"/>
      <c r="G10" s="99"/>
      <c r="H10" s="99"/>
      <c r="I10" s="99"/>
      <c r="J10" s="100"/>
      <c r="K10" s="77">
        <v>70</v>
      </c>
      <c r="L10" s="4"/>
      <c r="M10" s="4"/>
      <c r="N10" s="58"/>
      <c r="O10" s="4"/>
      <c r="P10" s="9">
        <f t="shared" si="0"/>
        <v>17.5</v>
      </c>
    </row>
    <row r="11" spans="3:17" ht="15.75" x14ac:dyDescent="0.25">
      <c r="C11" s="6">
        <v>4</v>
      </c>
      <c r="D11" s="77" t="str">
        <f>[4]sheet1!B6</f>
        <v>231U0664</v>
      </c>
      <c r="E11" s="98" t="str">
        <f>[4]sheet1!C6</f>
        <v>GONZALEZ ROBLES ADONAY VICENTE</v>
      </c>
      <c r="F11" s="99"/>
      <c r="G11" s="99"/>
      <c r="H11" s="99"/>
      <c r="I11" s="99"/>
      <c r="J11" s="100"/>
      <c r="K11" s="77">
        <v>70</v>
      </c>
      <c r="L11" s="4"/>
      <c r="M11" s="4"/>
      <c r="N11" s="58"/>
      <c r="O11" s="4"/>
      <c r="P11" s="9">
        <f t="shared" si="0"/>
        <v>17.5</v>
      </c>
    </row>
    <row r="12" spans="3:17" ht="15.75" x14ac:dyDescent="0.25">
      <c r="C12" s="6">
        <v>5</v>
      </c>
      <c r="D12" s="77" t="str">
        <f>[4]sheet1!B7</f>
        <v>231U0036</v>
      </c>
      <c r="E12" s="98" t="str">
        <f>[4]sheet1!C7</f>
        <v>HERNANDEZ URIBE REGINA DE LOS ANGELES</v>
      </c>
      <c r="F12" s="99"/>
      <c r="G12" s="99"/>
      <c r="H12" s="99"/>
      <c r="I12" s="99"/>
      <c r="J12" s="100"/>
      <c r="K12" s="77">
        <v>70</v>
      </c>
      <c r="L12" s="4"/>
      <c r="M12" s="4"/>
      <c r="N12" s="58"/>
      <c r="O12" s="4"/>
      <c r="P12" s="9">
        <f t="shared" si="0"/>
        <v>17.5</v>
      </c>
    </row>
    <row r="13" spans="3:17" ht="15.75" x14ac:dyDescent="0.25">
      <c r="C13" s="6">
        <v>6</v>
      </c>
      <c r="D13" s="77" t="str">
        <f>[4]sheet1!B8</f>
        <v>231U0038</v>
      </c>
      <c r="E13" s="98" t="str">
        <f>[4]sheet1!C8</f>
        <v>IXBA LAZCANO FELIPE</v>
      </c>
      <c r="F13" s="99"/>
      <c r="G13" s="99"/>
      <c r="H13" s="99"/>
      <c r="I13" s="99"/>
      <c r="J13" s="100"/>
      <c r="K13" s="77">
        <v>70</v>
      </c>
      <c r="L13" s="4"/>
      <c r="M13" s="4"/>
      <c r="N13" s="58"/>
      <c r="O13" s="4"/>
      <c r="P13" s="9">
        <f t="shared" si="0"/>
        <v>17.5</v>
      </c>
    </row>
    <row r="14" spans="3:17" ht="15.75" x14ac:dyDescent="0.25">
      <c r="C14" s="6">
        <v>7</v>
      </c>
      <c r="D14" s="77" t="str">
        <f>[4]sheet1!B9</f>
        <v>231U0046</v>
      </c>
      <c r="E14" s="98" t="str">
        <f>[4]sheet1!C9</f>
        <v>MARTÍNEZ BARCENAS EMMANUEL</v>
      </c>
      <c r="F14" s="99"/>
      <c r="G14" s="99"/>
      <c r="H14" s="99"/>
      <c r="I14" s="99"/>
      <c r="J14" s="100"/>
      <c r="K14" s="77">
        <v>70</v>
      </c>
      <c r="L14" s="48"/>
      <c r="M14" s="4"/>
      <c r="N14" s="58"/>
      <c r="O14" s="4"/>
      <c r="P14" s="9">
        <f t="shared" si="0"/>
        <v>17.5</v>
      </c>
    </row>
    <row r="15" spans="3:17" ht="15.75" x14ac:dyDescent="0.25">
      <c r="C15" s="6">
        <v>8</v>
      </c>
      <c r="D15" s="71" t="str">
        <f>[4]sheet1!B10</f>
        <v>231U0049</v>
      </c>
      <c r="E15" s="98" t="str">
        <f>[4]sheet1!C10</f>
        <v>MEZO XOLO JESUS ALBERTO</v>
      </c>
      <c r="F15" s="99"/>
      <c r="G15" s="99"/>
      <c r="H15" s="99"/>
      <c r="I15" s="99"/>
      <c r="J15" s="100"/>
      <c r="K15" s="77">
        <v>70</v>
      </c>
      <c r="L15" s="48"/>
      <c r="M15" s="4"/>
      <c r="N15" s="58"/>
      <c r="O15" s="4"/>
      <c r="P15" s="9">
        <f t="shared" si="0"/>
        <v>17.5</v>
      </c>
    </row>
    <row r="16" spans="3:17" ht="15.75" x14ac:dyDescent="0.25">
      <c r="C16" s="6">
        <v>9</v>
      </c>
      <c r="D16" s="71" t="str">
        <f>[4]sheet1!B11</f>
        <v>231U0050</v>
      </c>
      <c r="E16" s="98" t="str">
        <f>[4]sheet1!C11</f>
        <v>MIROS LUCHO BENITO</v>
      </c>
      <c r="F16" s="99"/>
      <c r="G16" s="99"/>
      <c r="H16" s="99"/>
      <c r="I16" s="99"/>
      <c r="J16" s="100"/>
      <c r="K16" s="77">
        <v>72</v>
      </c>
      <c r="L16" s="48"/>
      <c r="M16" s="4"/>
      <c r="N16" s="58"/>
      <c r="O16" s="4"/>
      <c r="P16" s="9">
        <f t="shared" si="0"/>
        <v>18</v>
      </c>
    </row>
    <row r="17" spans="3:16" ht="15.75" x14ac:dyDescent="0.25">
      <c r="C17" s="6">
        <v>10</v>
      </c>
      <c r="D17" s="71" t="str">
        <f>[4]sheet1!B12</f>
        <v>231U0058</v>
      </c>
      <c r="E17" s="98" t="str">
        <f>[4]sheet1!C12</f>
        <v>POLITO IXTEPAN IVANA YAMILA</v>
      </c>
      <c r="F17" s="99"/>
      <c r="G17" s="99"/>
      <c r="H17" s="99"/>
      <c r="I17" s="99"/>
      <c r="J17" s="100"/>
      <c r="K17" s="77">
        <v>70</v>
      </c>
      <c r="L17" s="48"/>
      <c r="M17" s="4"/>
      <c r="N17" s="58"/>
      <c r="O17" s="4"/>
      <c r="P17" s="9">
        <f t="shared" si="0"/>
        <v>17.5</v>
      </c>
    </row>
    <row r="18" spans="3:16" ht="15.75" x14ac:dyDescent="0.25">
      <c r="C18" s="6">
        <f t="shared" ref="C18:C19" si="1">C17+1</f>
        <v>11</v>
      </c>
      <c r="D18" s="71" t="str">
        <f>[4]sheet1!B13</f>
        <v>231U0061</v>
      </c>
      <c r="E18" s="98" t="str">
        <f>[4]sheet1!C13</f>
        <v>RAMIREZ ALEGRIA MARCO ANTONIO</v>
      </c>
      <c r="F18" s="99"/>
      <c r="G18" s="99"/>
      <c r="H18" s="99"/>
      <c r="I18" s="99"/>
      <c r="J18" s="100"/>
      <c r="K18" s="77">
        <v>70</v>
      </c>
      <c r="L18" s="48"/>
      <c r="M18" s="4"/>
      <c r="N18" s="58"/>
      <c r="O18" s="4"/>
      <c r="P18" s="9">
        <f t="shared" si="0"/>
        <v>17.5</v>
      </c>
    </row>
    <row r="19" spans="3:16" ht="15.75" x14ac:dyDescent="0.25">
      <c r="C19" s="6">
        <f t="shared" si="1"/>
        <v>12</v>
      </c>
      <c r="D19" s="71" t="str">
        <f>[4]sheet1!B14</f>
        <v>231U0074</v>
      </c>
      <c r="E19" s="98" t="str">
        <f>[4]sheet1!C14</f>
        <v>SANCHEZ SINTA FLORISSA</v>
      </c>
      <c r="F19" s="99"/>
      <c r="G19" s="99"/>
      <c r="H19" s="99"/>
      <c r="I19" s="99"/>
      <c r="J19" s="100"/>
      <c r="K19" s="77">
        <v>70</v>
      </c>
      <c r="L19" s="48"/>
      <c r="M19" s="4"/>
      <c r="N19" s="58"/>
      <c r="O19" s="4"/>
      <c r="P19" s="9">
        <f t="shared" si="0"/>
        <v>17.5</v>
      </c>
    </row>
    <row r="20" spans="3:16" ht="15.75" x14ac:dyDescent="0.25">
      <c r="C20" s="6">
        <f>C19+1</f>
        <v>13</v>
      </c>
      <c r="D20" s="71" t="str">
        <f>[4]sheet1!B15</f>
        <v>231U0077</v>
      </c>
      <c r="E20" s="98" t="str">
        <f>[4]sheet1!C15</f>
        <v>TON LOPEZ MARIA FERNANDA</v>
      </c>
      <c r="F20" s="99"/>
      <c r="G20" s="99"/>
      <c r="H20" s="99"/>
      <c r="I20" s="99"/>
      <c r="J20" s="100"/>
      <c r="K20" s="77">
        <v>75</v>
      </c>
      <c r="L20" s="48"/>
      <c r="M20" s="4"/>
      <c r="N20" s="58"/>
      <c r="O20" s="4"/>
      <c r="P20" s="9">
        <f t="shared" si="0"/>
        <v>18.75</v>
      </c>
    </row>
    <row r="21" spans="3:16" ht="15.75" x14ac:dyDescent="0.25">
      <c r="C21" s="6">
        <v>14</v>
      </c>
      <c r="D21" s="71" t="str">
        <f>[4]sheet1!B16</f>
        <v>231U0079</v>
      </c>
      <c r="E21" s="98" t="str">
        <f>[4]sheet1!C16</f>
        <v>VELASCO CATEMAXCA JESUS</v>
      </c>
      <c r="F21" s="99"/>
      <c r="G21" s="99"/>
      <c r="H21" s="99"/>
      <c r="I21" s="99"/>
      <c r="J21" s="100"/>
      <c r="K21" s="77">
        <v>70</v>
      </c>
      <c r="L21" s="48"/>
      <c r="M21" s="4"/>
      <c r="N21" s="58"/>
      <c r="O21" s="4"/>
      <c r="P21" s="9">
        <f t="shared" si="0"/>
        <v>17.5</v>
      </c>
    </row>
    <row r="22" spans="3:16" ht="15.75" x14ac:dyDescent="0.25">
      <c r="C22" s="6">
        <v>15</v>
      </c>
      <c r="D22" s="71" t="str">
        <f>[4]sheet1!B17</f>
        <v>231U0081</v>
      </c>
      <c r="E22" s="98" t="str">
        <f>[4]sheet1!C17</f>
        <v>VELAZQUEZ BAXIN ERICK RAUL</v>
      </c>
      <c r="F22" s="99"/>
      <c r="G22" s="99"/>
      <c r="H22" s="99"/>
      <c r="I22" s="99"/>
      <c r="J22" s="100"/>
      <c r="K22" s="77">
        <v>70</v>
      </c>
      <c r="L22" s="48"/>
      <c r="M22" s="4"/>
      <c r="N22" s="58"/>
      <c r="O22" s="4"/>
      <c r="P22" s="9">
        <f t="shared" si="0"/>
        <v>17.5</v>
      </c>
    </row>
    <row r="23" spans="3:16" ht="15.75" x14ac:dyDescent="0.25">
      <c r="C23" s="6">
        <f t="shared" ref="C23:C28" si="2">C22+1</f>
        <v>16</v>
      </c>
      <c r="D23" s="71" t="str">
        <f>[4]sheet1!B18</f>
        <v>231U0083</v>
      </c>
      <c r="E23" s="98" t="str">
        <f>[4]sheet1!C18</f>
        <v>VICENTE BONFIL CITLALI DEL CARMEN</v>
      </c>
      <c r="F23" s="99"/>
      <c r="G23" s="99"/>
      <c r="H23" s="99"/>
      <c r="I23" s="99"/>
      <c r="J23" s="100"/>
      <c r="K23" s="77">
        <v>70</v>
      </c>
      <c r="L23" s="48"/>
      <c r="M23" s="4"/>
      <c r="N23" s="58"/>
      <c r="O23" s="4"/>
      <c r="P23" s="9">
        <f t="shared" si="0"/>
        <v>17.5</v>
      </c>
    </row>
    <row r="24" spans="3:16" ht="15.75" x14ac:dyDescent="0.25">
      <c r="C24" s="6">
        <f t="shared" si="2"/>
        <v>17</v>
      </c>
      <c r="D24" s="71"/>
      <c r="E24" s="98"/>
      <c r="F24" s="99"/>
      <c r="G24" s="99"/>
      <c r="H24" s="99"/>
      <c r="I24" s="99"/>
      <c r="J24" s="100"/>
      <c r="K24" s="77"/>
      <c r="L24" s="48"/>
      <c r="M24" s="4"/>
      <c r="N24" s="58"/>
      <c r="O24" s="4"/>
      <c r="P24" s="9">
        <f t="shared" si="0"/>
        <v>0</v>
      </c>
    </row>
    <row r="25" spans="3:16" ht="15.75" x14ac:dyDescent="0.25">
      <c r="C25" s="6">
        <f t="shared" si="2"/>
        <v>18</v>
      </c>
      <c r="D25" s="71"/>
      <c r="E25" s="98"/>
      <c r="F25" s="99"/>
      <c r="G25" s="99"/>
      <c r="H25" s="99"/>
      <c r="I25" s="99"/>
      <c r="J25" s="100"/>
      <c r="K25" s="77"/>
      <c r="L25" s="48"/>
      <c r="M25" s="4"/>
      <c r="N25" s="58"/>
      <c r="O25" s="4"/>
      <c r="P25" s="9">
        <f t="shared" si="0"/>
        <v>0</v>
      </c>
    </row>
    <row r="26" spans="3:16" ht="15.75" x14ac:dyDescent="0.25">
      <c r="C26" s="6">
        <f t="shared" si="2"/>
        <v>19</v>
      </c>
      <c r="D26" s="71"/>
      <c r="E26" s="98"/>
      <c r="F26" s="99"/>
      <c r="G26" s="99"/>
      <c r="H26" s="99"/>
      <c r="I26" s="99"/>
      <c r="J26" s="100"/>
      <c r="K26" s="77"/>
      <c r="L26" s="48"/>
      <c r="M26" s="4"/>
      <c r="N26" s="58"/>
      <c r="O26" s="4"/>
      <c r="P26" s="9">
        <f t="shared" si="0"/>
        <v>0</v>
      </c>
    </row>
    <row r="27" spans="3:16" ht="15.75" x14ac:dyDescent="0.25">
      <c r="C27" s="6">
        <f t="shared" si="2"/>
        <v>20</v>
      </c>
      <c r="D27" s="71"/>
      <c r="E27" s="98"/>
      <c r="F27" s="99"/>
      <c r="G27" s="99"/>
      <c r="H27" s="99"/>
      <c r="I27" s="99"/>
      <c r="J27" s="100"/>
      <c r="K27" s="77"/>
      <c r="L27" s="48"/>
      <c r="M27" s="4"/>
      <c r="N27" s="58"/>
      <c r="O27" s="4"/>
      <c r="P27" s="9">
        <f t="shared" si="0"/>
        <v>0</v>
      </c>
    </row>
    <row r="28" spans="3:16" ht="15.75" x14ac:dyDescent="0.25">
      <c r="C28" s="6">
        <f t="shared" si="2"/>
        <v>21</v>
      </c>
      <c r="D28" s="71"/>
      <c r="E28" s="98"/>
      <c r="F28" s="99"/>
      <c r="G28" s="99"/>
      <c r="H28" s="99"/>
      <c r="I28" s="99"/>
      <c r="J28" s="100"/>
      <c r="K28" s="77"/>
      <c r="L28" s="48"/>
      <c r="M28" s="4"/>
      <c r="N28" s="58"/>
      <c r="O28" s="4"/>
      <c r="P28" s="9">
        <f t="shared" si="0"/>
        <v>0</v>
      </c>
    </row>
    <row r="29" spans="3:16" ht="15.75" x14ac:dyDescent="0.25">
      <c r="C29" s="6">
        <v>22</v>
      </c>
      <c r="D29" s="71"/>
      <c r="E29" s="129"/>
      <c r="F29" s="130"/>
      <c r="G29" s="130"/>
      <c r="H29" s="130"/>
      <c r="I29" s="130"/>
      <c r="J29" s="131"/>
      <c r="K29" s="77"/>
      <c r="L29" s="18"/>
      <c r="M29" s="18"/>
      <c r="N29" s="18"/>
      <c r="O29" s="18"/>
      <c r="P29" s="9">
        <f t="shared" si="0"/>
        <v>0</v>
      </c>
    </row>
    <row r="30" spans="3:16" ht="15.75" x14ac:dyDescent="0.25">
      <c r="C30" s="6">
        <v>23</v>
      </c>
      <c r="D30" s="71"/>
      <c r="E30" s="129"/>
      <c r="F30" s="130"/>
      <c r="G30" s="130"/>
      <c r="H30" s="130"/>
      <c r="I30" s="130"/>
      <c r="J30" s="131"/>
      <c r="K30" s="71"/>
      <c r="L30" s="49"/>
      <c r="M30" s="49"/>
      <c r="N30" s="49"/>
      <c r="O30" s="49"/>
      <c r="P30" s="9">
        <f t="shared" si="0"/>
        <v>0</v>
      </c>
    </row>
    <row r="31" spans="3:16" x14ac:dyDescent="0.25">
      <c r="C31" s="6"/>
      <c r="D31" s="45"/>
      <c r="E31" s="132"/>
      <c r="F31" s="132"/>
      <c r="G31" s="132"/>
      <c r="H31" s="132"/>
      <c r="I31" s="132"/>
      <c r="J31" s="132"/>
      <c r="K31" s="39"/>
      <c r="L31" s="39"/>
      <c r="M31" s="50"/>
      <c r="N31" s="50"/>
      <c r="O31" s="50"/>
      <c r="P31" s="47"/>
    </row>
    <row r="32" spans="3:16" x14ac:dyDescent="0.25">
      <c r="C32" s="3"/>
      <c r="D32" s="45"/>
      <c r="E32" s="133" t="s">
        <v>24</v>
      </c>
      <c r="F32" s="134"/>
      <c r="G32" s="134"/>
      <c r="H32" s="134"/>
      <c r="I32" s="134"/>
      <c r="J32" s="135"/>
      <c r="K32" s="51">
        <f>SUM(K8:K29)/22</f>
        <v>51.227272727272727</v>
      </c>
      <c r="L32" s="39">
        <f>SUM(L8:L29)/22</f>
        <v>0</v>
      </c>
      <c r="M32" s="50"/>
      <c r="N32" s="50"/>
      <c r="O32" s="50"/>
      <c r="P32" s="47"/>
    </row>
    <row r="33" spans="3:16" ht="18.75" x14ac:dyDescent="0.3">
      <c r="C33" s="6"/>
      <c r="D33" s="46"/>
      <c r="E33" s="108" t="s">
        <v>25</v>
      </c>
      <c r="F33" s="109"/>
      <c r="G33" s="109"/>
      <c r="H33" s="109"/>
      <c r="I33" s="109"/>
      <c r="J33" s="110"/>
      <c r="K33" s="52">
        <f>COUNTIF(K7:K29,"&gt;=63")</f>
        <v>16</v>
      </c>
      <c r="L33" s="40">
        <f>COUNTIF(L7:L29,"&gt;=65")</f>
        <v>0</v>
      </c>
      <c r="M33" s="46"/>
      <c r="N33" s="46"/>
      <c r="O33" s="46"/>
      <c r="P33" s="47"/>
    </row>
    <row r="34" spans="3:16" x14ac:dyDescent="0.25">
      <c r="D34" s="105"/>
      <c r="E34" s="105"/>
      <c r="F34" s="1"/>
      <c r="I34" s="111" t="s">
        <v>16</v>
      </c>
      <c r="J34" s="111"/>
      <c r="K34" s="69">
        <f>COUNTIF(K8:K30,"&gt;=70")</f>
        <v>16</v>
      </c>
      <c r="L34" s="10">
        <f>COUNTIF(L8:L29,"&gt;=70")</f>
        <v>0</v>
      </c>
      <c r="M34" s="10">
        <f>COUNTIF(M8:M33,"&gt;=70")</f>
        <v>0</v>
      </c>
      <c r="N34" s="60"/>
      <c r="O34" s="10">
        <f>COUNTIF(O8:O33,"&gt;=70")</f>
        <v>0</v>
      </c>
      <c r="P34" s="14">
        <f>COUNTIF(P8:P32,"&gt;=70")</f>
        <v>0</v>
      </c>
    </row>
    <row r="35" spans="3:16" x14ac:dyDescent="0.25">
      <c r="D35" s="105"/>
      <c r="E35" s="105"/>
      <c r="F35" s="7"/>
      <c r="I35" s="112" t="s">
        <v>17</v>
      </c>
      <c r="J35" s="112"/>
      <c r="K35" s="68">
        <f>COUNTIF(K8:K30,"&lt;70")</f>
        <v>0</v>
      </c>
      <c r="L35" s="11">
        <f>COUNT(L8:L24)</f>
        <v>0</v>
      </c>
      <c r="M35" s="11">
        <f>COUNTIF(M8:M33,"&lt;70")</f>
        <v>0</v>
      </c>
      <c r="N35" s="59"/>
      <c r="O35" s="11">
        <f>COUNTIF(O8:O33,"&lt;70")</f>
        <v>0</v>
      </c>
      <c r="P35" s="11">
        <f>COUNTIF(P8:P33,"&lt;70")</f>
        <v>23</v>
      </c>
    </row>
    <row r="36" spans="3:16" x14ac:dyDescent="0.25">
      <c r="D36" s="105"/>
      <c r="E36" s="105"/>
      <c r="F36" s="105"/>
      <c r="I36" s="112" t="s">
        <v>18</v>
      </c>
      <c r="J36" s="112"/>
      <c r="K36" s="11">
        <f>COUNT(K8:K24)</f>
        <v>16</v>
      </c>
      <c r="L36" s="11"/>
      <c r="M36" s="11">
        <f>COUNT(M8:M33)</f>
        <v>0</v>
      </c>
      <c r="N36" s="59"/>
      <c r="O36" s="11">
        <f>COUNT(O8:O33)</f>
        <v>0</v>
      </c>
      <c r="P36" s="11">
        <f>COUNT(P8:P33)</f>
        <v>23</v>
      </c>
    </row>
    <row r="37" spans="3:16" x14ac:dyDescent="0.25">
      <c r="D37" s="105"/>
      <c r="E37" s="105"/>
      <c r="F37" s="1"/>
      <c r="I37" s="115" t="s">
        <v>13</v>
      </c>
      <c r="J37" s="115"/>
      <c r="K37" s="12">
        <f>K34/K36</f>
        <v>1</v>
      </c>
      <c r="L37" s="13" t="e">
        <f t="shared" ref="L37:P37" si="3">L34/L36</f>
        <v>#DIV/0!</v>
      </c>
      <c r="M37" s="13" t="e">
        <f t="shared" si="3"/>
        <v>#DIV/0!</v>
      </c>
      <c r="N37" s="13"/>
      <c r="O37" s="13" t="e">
        <f t="shared" si="3"/>
        <v>#DIV/0!</v>
      </c>
      <c r="P37" s="13">
        <f t="shared" si="3"/>
        <v>0</v>
      </c>
    </row>
    <row r="38" spans="3:16" x14ac:dyDescent="0.25">
      <c r="D38" s="105"/>
      <c r="E38" s="105"/>
      <c r="F38" s="1"/>
      <c r="I38" s="115" t="s">
        <v>14</v>
      </c>
      <c r="J38" s="115"/>
      <c r="K38" s="12">
        <f>K35/K36</f>
        <v>0</v>
      </c>
      <c r="L38" s="12" t="e">
        <f t="shared" ref="L38:P38" si="4">L35/L36</f>
        <v>#DIV/0!</v>
      </c>
      <c r="M38" s="13" t="e">
        <f t="shared" si="4"/>
        <v>#DIV/0!</v>
      </c>
      <c r="N38" s="13"/>
      <c r="O38" s="13" t="e">
        <f t="shared" si="4"/>
        <v>#DIV/0!</v>
      </c>
      <c r="P38" s="13">
        <f t="shared" si="4"/>
        <v>1</v>
      </c>
    </row>
    <row r="39" spans="3:16" x14ac:dyDescent="0.25">
      <c r="D39" s="105"/>
      <c r="E39" s="105"/>
      <c r="F39" s="7"/>
    </row>
    <row r="40" spans="3:16" x14ac:dyDescent="0.25">
      <c r="D40" s="1"/>
      <c r="E40" s="1"/>
      <c r="F40" s="7"/>
    </row>
    <row r="41" spans="3:16" x14ac:dyDescent="0.25">
      <c r="K41" s="113"/>
      <c r="L41" s="113"/>
      <c r="M41" s="113"/>
      <c r="N41" s="113"/>
      <c r="O41" s="113"/>
    </row>
    <row r="42" spans="3:16" x14ac:dyDescent="0.25">
      <c r="K42" s="114" t="s">
        <v>15</v>
      </c>
      <c r="L42" s="114"/>
      <c r="M42" s="114"/>
      <c r="N42" s="114"/>
      <c r="O42" s="114"/>
    </row>
  </sheetData>
  <mergeCells count="47">
    <mergeCell ref="D38:E38"/>
    <mergeCell ref="I38:J38"/>
    <mergeCell ref="D39:E39"/>
    <mergeCell ref="K41:O41"/>
    <mergeCell ref="K42:O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CAL. VECT. 311A</vt:lpstr>
      <vt:lpstr>CAL. VECT 311B</vt:lpstr>
      <vt:lpstr>ALGEBRA LINEAL 307B</vt:lpstr>
      <vt:lpstr>ALGEBRA LINEAL 301B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Oliveros</cp:lastModifiedBy>
  <cp:lastPrinted>2023-03-25T03:32:36Z</cp:lastPrinted>
  <dcterms:created xsi:type="dcterms:W3CDTF">2023-03-14T19:16:59Z</dcterms:created>
  <dcterms:modified xsi:type="dcterms:W3CDTF">2024-10-23T21:18:57Z</dcterms:modified>
</cp:coreProperties>
</file>