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CC695D82-15FE-446D-A099-FC9172191F8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5" l="1"/>
  <c r="K36" i="5"/>
  <c r="K45" i="4"/>
  <c r="K32" i="1"/>
  <c r="K40" i="3"/>
  <c r="N40" i="3"/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O8" i="1"/>
  <c r="O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10" i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M43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N46" i="4" l="1"/>
  <c r="M46" i="4"/>
  <c r="M37" i="5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<sst xmlns="http://schemas.openxmlformats.org/spreadsheetml/2006/main" count="108" uniqueCount="38">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</sst>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topLeftCell="A8" zoomScale="90" zoomScaleNormal="90" workbookViewId="0">
      <selection activeCell="K24" sqref="K24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2" t="s">
        <v>22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/>
      <c r="P1" s="2"/>
    </row>
    <row r="2" spans="3:16" ht="18" x14ac:dyDescent="0.35">
      <c r="C2" s="22"/>
      <c r="D2" s="72" t="s">
        <v>23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23"/>
      <c r="P2" s="1"/>
    </row>
    <row r="3" spans="3:16" ht="18" x14ac:dyDescent="0.35">
      <c r="C3" s="22"/>
      <c r="D3" s="22" t="s">
        <v>0</v>
      </c>
      <c r="E3" s="75" t="s">
        <v>29</v>
      </c>
      <c r="F3" s="75"/>
      <c r="G3" s="75"/>
      <c r="H3" s="75"/>
      <c r="I3" s="22"/>
      <c r="J3" s="22" t="s">
        <v>1</v>
      </c>
      <c r="K3" s="73" t="s">
        <v>33</v>
      </c>
      <c r="L3" s="73"/>
      <c r="M3" s="22"/>
      <c r="N3" s="22" t="s">
        <v>2</v>
      </c>
      <c r="O3" s="37">
        <v>45588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73" t="s">
        <v>30</v>
      </c>
      <c r="F5" s="73"/>
      <c r="G5" s="73"/>
      <c r="H5" s="73"/>
      <c r="I5" s="22"/>
      <c r="J5" s="65" t="s">
        <v>19</v>
      </c>
      <c r="K5" s="65"/>
      <c r="L5" s="24" t="s">
        <v>26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74" t="s">
        <v>5</v>
      </c>
      <c r="F7" s="74"/>
      <c r="G7" s="74"/>
      <c r="H7" s="74"/>
      <c r="I7" s="74"/>
      <c r="J7" s="74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tr">
        <f>[1]sheet1!B3</f>
        <v>231U0359</v>
      </c>
      <c r="E8" s="62" t="str">
        <f>[1]sheet1!C3</f>
        <v>ANTEMATE VELASCO ERICK</v>
      </c>
      <c r="F8" s="63"/>
      <c r="G8" s="63"/>
      <c r="H8" s="63"/>
      <c r="I8" s="63"/>
      <c r="J8" s="64"/>
      <c r="K8" s="26">
        <v>70</v>
      </c>
      <c r="L8" s="26"/>
      <c r="M8" s="26"/>
      <c r="N8" s="26"/>
      <c r="O8" s="28">
        <f t="shared" ref="O8:O28" si="0">SUM(K8:N8)/4</f>
        <v>17.5</v>
      </c>
    </row>
    <row r="9" spans="3:16" ht="18" x14ac:dyDescent="0.35">
      <c r="C9" s="26">
        <f>C8+1</f>
        <v>2</v>
      </c>
      <c r="D9" s="25" t="str">
        <f>[1]sheet1!B4</f>
        <v>231U0360</v>
      </c>
      <c r="E9" s="62" t="str">
        <f>[1]sheet1!C4</f>
        <v>AVENDAÑO GUTIERREZ JOSE DAVID</v>
      </c>
      <c r="F9" s="63"/>
      <c r="G9" s="63"/>
      <c r="H9" s="63"/>
      <c r="I9" s="63"/>
      <c r="J9" s="64"/>
      <c r="K9" s="26">
        <v>78</v>
      </c>
      <c r="L9" s="26"/>
      <c r="M9" s="26"/>
      <c r="N9" s="26"/>
      <c r="O9" s="28">
        <f t="shared" si="0"/>
        <v>19.5</v>
      </c>
    </row>
    <row r="10" spans="3:16" ht="18" x14ac:dyDescent="0.35">
      <c r="C10" s="26">
        <f t="shared" ref="C10:C21" si="1">C9+1</f>
        <v>3</v>
      </c>
      <c r="D10" s="25" t="str">
        <f>[1]sheet1!B5</f>
        <v>221U0529</v>
      </c>
      <c r="E10" s="62" t="str">
        <f>[1]sheet1!C5</f>
        <v>BUSTAMANTE MARTINEZ ANDRES RODRIGO</v>
      </c>
      <c r="F10" s="63"/>
      <c r="G10" s="63"/>
      <c r="H10" s="63"/>
      <c r="I10" s="63"/>
      <c r="J10" s="64"/>
      <c r="K10" s="26">
        <v>70</v>
      </c>
      <c r="L10" s="26"/>
      <c r="M10" s="26"/>
      <c r="N10" s="26"/>
      <c r="O10" s="28">
        <f t="shared" si="0"/>
        <v>17.5</v>
      </c>
    </row>
    <row r="11" spans="3:16" ht="18" x14ac:dyDescent="0.35">
      <c r="C11" s="26">
        <f t="shared" si="1"/>
        <v>4</v>
      </c>
      <c r="D11" s="25" t="str">
        <f>[1]sheet1!B6</f>
        <v>231U0368</v>
      </c>
      <c r="E11" s="62" t="str">
        <f>[1]sheet1!C6</f>
        <v>DIAZ MENDEZ JOSE LUIS</v>
      </c>
      <c r="F11" s="63"/>
      <c r="G11" s="63"/>
      <c r="H11" s="63"/>
      <c r="I11" s="63"/>
      <c r="J11" s="64"/>
      <c r="K11" s="26">
        <v>70</v>
      </c>
      <c r="L11" s="26"/>
      <c r="M11" s="26"/>
      <c r="N11" s="26"/>
      <c r="O11" s="28">
        <f t="shared" si="0"/>
        <v>17.5</v>
      </c>
    </row>
    <row r="12" spans="3:16" ht="18" x14ac:dyDescent="0.35">
      <c r="C12" s="26">
        <f t="shared" si="1"/>
        <v>5</v>
      </c>
      <c r="D12" s="25" t="str">
        <f>[1]sheet1!B7</f>
        <v>231U0369</v>
      </c>
      <c r="E12" s="62" t="str">
        <f>[1]sheet1!C7</f>
        <v>DOMÍNGUEZ CRUZ JOSHUA</v>
      </c>
      <c r="F12" s="63"/>
      <c r="G12" s="63"/>
      <c r="H12" s="63"/>
      <c r="I12" s="63"/>
      <c r="J12" s="64"/>
      <c r="K12" s="26">
        <v>70</v>
      </c>
      <c r="L12" s="26"/>
      <c r="M12" s="26"/>
      <c r="N12" s="26"/>
      <c r="O12" s="28">
        <f t="shared" si="0"/>
        <v>17.5</v>
      </c>
    </row>
    <row r="13" spans="3:16" ht="18" x14ac:dyDescent="0.35">
      <c r="C13" s="26">
        <f t="shared" si="1"/>
        <v>6</v>
      </c>
      <c r="D13" s="56" t="str">
        <f>[1]sheet1!B8</f>
        <v>231U0377</v>
      </c>
      <c r="E13" s="62" t="str">
        <f>[1]sheet1!C8</f>
        <v>HIDALGO BRAVO GIOVANNI DE JESÚS</v>
      </c>
      <c r="F13" s="63"/>
      <c r="G13" s="63"/>
      <c r="H13" s="63"/>
      <c r="I13" s="63"/>
      <c r="J13" s="64"/>
      <c r="K13" s="26">
        <v>70</v>
      </c>
      <c r="L13" s="26"/>
      <c r="M13" s="26"/>
      <c r="N13" s="26"/>
      <c r="O13" s="28">
        <f t="shared" si="0"/>
        <v>17.5</v>
      </c>
    </row>
    <row r="14" spans="3:16" ht="18" x14ac:dyDescent="0.35">
      <c r="C14" s="26">
        <f t="shared" si="1"/>
        <v>7</v>
      </c>
      <c r="D14" s="25" t="str">
        <f>[1]sheet1!B9</f>
        <v>221U0539</v>
      </c>
      <c r="E14" s="62" t="str">
        <f>[1]sheet1!C9</f>
        <v>IXBA DE LA CRUZ BRAYAN AMADO</v>
      </c>
      <c r="F14" s="63"/>
      <c r="G14" s="63"/>
      <c r="H14" s="63"/>
      <c r="I14" s="63"/>
      <c r="J14" s="64"/>
      <c r="K14" s="26">
        <v>70</v>
      </c>
      <c r="L14" s="26"/>
      <c r="M14" s="26"/>
      <c r="N14" s="26"/>
      <c r="O14" s="28">
        <v>0</v>
      </c>
    </row>
    <row r="15" spans="3:16" ht="18" x14ac:dyDescent="0.35">
      <c r="C15" s="26">
        <f t="shared" si="1"/>
        <v>8</v>
      </c>
      <c r="D15" s="25" t="str">
        <f>[1]sheet1!B10</f>
        <v>231U0379</v>
      </c>
      <c r="E15" s="62" t="str">
        <f>[1]sheet1!C10</f>
        <v>LUCHO PAXTIÁN LUIS FABIO</v>
      </c>
      <c r="F15" s="63"/>
      <c r="G15" s="63"/>
      <c r="H15" s="63"/>
      <c r="I15" s="63"/>
      <c r="J15" s="64"/>
      <c r="K15" s="26">
        <v>90</v>
      </c>
      <c r="L15" s="26"/>
      <c r="M15" s="26"/>
      <c r="N15" s="26"/>
      <c r="O15" s="28">
        <f t="shared" si="0"/>
        <v>22.5</v>
      </c>
    </row>
    <row r="16" spans="3:16" ht="18" x14ac:dyDescent="0.35">
      <c r="C16" s="26">
        <f t="shared" si="1"/>
        <v>9</v>
      </c>
      <c r="D16" s="25" t="str">
        <f>[1]sheet1!B11</f>
        <v>231U0382</v>
      </c>
      <c r="E16" s="62" t="str">
        <f>[1]sheet1!C11</f>
        <v>MARTINEZ MENDOZA RICARDO RAFAEL</v>
      </c>
      <c r="F16" s="63"/>
      <c r="G16" s="63"/>
      <c r="H16" s="63"/>
      <c r="I16" s="63"/>
      <c r="J16" s="64"/>
      <c r="K16" s="26">
        <v>70</v>
      </c>
      <c r="L16" s="26"/>
      <c r="M16" s="26"/>
      <c r="N16" s="26"/>
      <c r="O16" s="28">
        <f t="shared" si="0"/>
        <v>17.5</v>
      </c>
    </row>
    <row r="17" spans="3:15" ht="18" x14ac:dyDescent="0.35">
      <c r="C17" s="26">
        <f>C16+1</f>
        <v>10</v>
      </c>
      <c r="D17" s="25" t="str">
        <f>[1]sheet1!B12</f>
        <v>231U0383</v>
      </c>
      <c r="E17" s="62" t="str">
        <f>[1]sheet1!C12</f>
        <v>MARTINEZ SOLIS ALESSANDRO</v>
      </c>
      <c r="F17" s="63"/>
      <c r="G17" s="63"/>
      <c r="H17" s="63"/>
      <c r="I17" s="63"/>
      <c r="J17" s="64"/>
      <c r="K17" s="26">
        <v>70</v>
      </c>
      <c r="L17" s="26"/>
      <c r="M17" s="26"/>
      <c r="N17" s="26"/>
      <c r="O17" s="28">
        <f t="shared" si="0"/>
        <v>17.5</v>
      </c>
    </row>
    <row r="18" spans="3:15" ht="18" x14ac:dyDescent="0.35">
      <c r="C18" s="26">
        <f t="shared" si="1"/>
        <v>11</v>
      </c>
      <c r="D18" s="25" t="str">
        <f>[1]sheet1!B13</f>
        <v>231U0388</v>
      </c>
      <c r="E18" s="62" t="str">
        <f>[1]sheet1!C13</f>
        <v>PARDO LOPEZ ZAINT</v>
      </c>
      <c r="F18" s="63"/>
      <c r="G18" s="63"/>
      <c r="H18" s="63"/>
      <c r="I18" s="63"/>
      <c r="J18" s="64"/>
      <c r="K18" s="26">
        <v>70</v>
      </c>
      <c r="L18" s="26"/>
      <c r="M18" s="26"/>
      <c r="N18" s="26"/>
      <c r="O18" s="28">
        <f t="shared" si="0"/>
        <v>17.5</v>
      </c>
    </row>
    <row r="19" spans="3:15" ht="18" x14ac:dyDescent="0.35">
      <c r="C19" s="26">
        <f t="shared" si="1"/>
        <v>12</v>
      </c>
      <c r="D19" s="25" t="str">
        <f>[1]sheet1!B14</f>
        <v>231U0389</v>
      </c>
      <c r="E19" s="62" t="str">
        <f>[1]sheet1!C14</f>
        <v>PARRA XOLO ROBERTO OCTAVIO</v>
      </c>
      <c r="F19" s="63"/>
      <c r="G19" s="63"/>
      <c r="H19" s="63"/>
      <c r="I19" s="63"/>
      <c r="J19" s="64"/>
      <c r="K19" s="26">
        <v>70</v>
      </c>
      <c r="L19" s="26"/>
      <c r="M19" s="26"/>
      <c r="N19" s="26"/>
      <c r="O19" s="28">
        <f t="shared" si="0"/>
        <v>17.5</v>
      </c>
    </row>
    <row r="20" spans="3:15" ht="18" x14ac:dyDescent="0.35">
      <c r="C20" s="26">
        <f t="shared" si="1"/>
        <v>13</v>
      </c>
      <c r="D20" s="25" t="str">
        <f>[1]sheet1!B15</f>
        <v>231U0391</v>
      </c>
      <c r="E20" s="62" t="str">
        <f>[1]sheet1!C15</f>
        <v>PEÑA MACARIO GABRIEL</v>
      </c>
      <c r="F20" s="63"/>
      <c r="G20" s="63"/>
      <c r="H20" s="63"/>
      <c r="I20" s="63"/>
      <c r="J20" s="64"/>
      <c r="K20" s="26">
        <v>78</v>
      </c>
      <c r="L20" s="26"/>
      <c r="M20" s="26"/>
      <c r="N20" s="26"/>
      <c r="O20" s="28">
        <f t="shared" si="0"/>
        <v>19.5</v>
      </c>
    </row>
    <row r="21" spans="3:15" ht="18" x14ac:dyDescent="0.35">
      <c r="C21" s="26">
        <f t="shared" si="1"/>
        <v>14</v>
      </c>
      <c r="D21" s="25" t="str">
        <f>[1]sheet1!B16</f>
        <v>231U0392</v>
      </c>
      <c r="E21" s="62" t="str">
        <f>[1]sheet1!C16</f>
        <v>PONCIANO AGUIRRE ARMANDO</v>
      </c>
      <c r="F21" s="63"/>
      <c r="G21" s="63"/>
      <c r="H21" s="63"/>
      <c r="I21" s="63"/>
      <c r="J21" s="64"/>
      <c r="K21" s="26">
        <v>70</v>
      </c>
      <c r="L21" s="26"/>
      <c r="M21" s="26"/>
      <c r="N21" s="26"/>
      <c r="O21" s="28">
        <f t="shared" si="0"/>
        <v>17.5</v>
      </c>
    </row>
    <row r="22" spans="3:15" ht="18" x14ac:dyDescent="0.35">
      <c r="C22" s="26">
        <f>C21+1</f>
        <v>15</v>
      </c>
      <c r="D22" s="25" t="str">
        <f>[1]sheet1!B17</f>
        <v>231U0393</v>
      </c>
      <c r="E22" s="62" t="str">
        <f>[1]sheet1!C17</f>
        <v>POXTAN MOJICA ERICK ROSENDO</v>
      </c>
      <c r="F22" s="63"/>
      <c r="G22" s="63"/>
      <c r="H22" s="63"/>
      <c r="I22" s="63"/>
      <c r="J22" s="64"/>
      <c r="K22" s="26">
        <v>70</v>
      </c>
      <c r="L22" s="26"/>
      <c r="M22" s="26"/>
      <c r="N22" s="26"/>
      <c r="O22" s="28">
        <f t="shared" si="0"/>
        <v>17.5</v>
      </c>
    </row>
    <row r="23" spans="3:15" ht="18" x14ac:dyDescent="0.35">
      <c r="C23" s="26">
        <v>16</v>
      </c>
      <c r="D23" s="25" t="str">
        <f>[1]sheet1!B18</f>
        <v>231U0396</v>
      </c>
      <c r="E23" s="62" t="str">
        <f>[1]sheet1!C18</f>
        <v>RODRIGUEZ CORTES KAROL GUADALUPE</v>
      </c>
      <c r="F23" s="63"/>
      <c r="G23" s="63"/>
      <c r="H23" s="63"/>
      <c r="I23" s="63"/>
      <c r="J23" s="64"/>
      <c r="K23" s="26">
        <v>70</v>
      </c>
      <c r="L23" s="26"/>
      <c r="M23" s="26"/>
      <c r="N23" s="26"/>
      <c r="O23" s="28">
        <f t="shared" si="0"/>
        <v>17.5</v>
      </c>
    </row>
    <row r="24" spans="3:15" ht="18" x14ac:dyDescent="0.35">
      <c r="C24" s="26">
        <v>17</v>
      </c>
      <c r="D24" s="25" t="str">
        <f>[1]sheet1!B19</f>
        <v>231U0401</v>
      </c>
      <c r="E24" s="69" t="str">
        <f>[1]sheet1!C19</f>
        <v>TORNADO MARTINEZ MELISSA</v>
      </c>
      <c r="F24" s="70"/>
      <c r="G24" s="70"/>
      <c r="H24" s="70"/>
      <c r="I24" s="70"/>
      <c r="J24" s="71"/>
      <c r="K24" s="26">
        <v>70</v>
      </c>
      <c r="L24" s="29"/>
      <c r="M24" s="29"/>
      <c r="N24" s="29"/>
      <c r="O24" s="28">
        <f t="shared" si="0"/>
        <v>17.5</v>
      </c>
    </row>
    <row r="25" spans="3:15" ht="18" x14ac:dyDescent="0.35">
      <c r="C25" s="25">
        <v>18</v>
      </c>
      <c r="D25" s="25"/>
      <c r="E25" s="62"/>
      <c r="F25" s="63"/>
      <c r="G25" s="63"/>
      <c r="H25" s="63"/>
      <c r="I25" s="63"/>
      <c r="J25" s="64"/>
      <c r="K25" s="26"/>
      <c r="L25" s="29"/>
      <c r="M25" s="29"/>
      <c r="N25" s="29"/>
      <c r="O25" s="28">
        <f t="shared" si="0"/>
        <v>0</v>
      </c>
    </row>
    <row r="26" spans="3:15" ht="18" x14ac:dyDescent="0.35">
      <c r="C26" s="25">
        <v>19</v>
      </c>
      <c r="D26" s="25"/>
      <c r="E26" s="62"/>
      <c r="F26" s="63"/>
      <c r="G26" s="63"/>
      <c r="H26" s="63"/>
      <c r="I26" s="63"/>
      <c r="J26" s="64"/>
      <c r="K26" s="26"/>
      <c r="L26" s="29"/>
      <c r="M26" s="29"/>
      <c r="N26" s="29"/>
      <c r="O26" s="28">
        <f t="shared" si="0"/>
        <v>0</v>
      </c>
    </row>
    <row r="27" spans="3:15" ht="18" x14ac:dyDescent="0.35">
      <c r="C27" s="26">
        <v>20</v>
      </c>
      <c r="D27" s="25"/>
      <c r="E27" s="62"/>
      <c r="F27" s="63"/>
      <c r="G27" s="63"/>
      <c r="H27" s="63"/>
      <c r="I27" s="63"/>
      <c r="J27" s="64"/>
      <c r="K27" s="57"/>
      <c r="L27" s="42"/>
      <c r="M27" s="29"/>
      <c r="N27" s="29"/>
      <c r="O27" s="28">
        <f t="shared" si="0"/>
        <v>0</v>
      </c>
    </row>
    <row r="28" spans="3:15" ht="18" x14ac:dyDescent="0.35">
      <c r="C28" s="26">
        <v>21</v>
      </c>
      <c r="D28" s="22"/>
      <c r="E28" s="62"/>
      <c r="F28" s="63"/>
      <c r="G28" s="63"/>
      <c r="H28" s="63"/>
      <c r="I28" s="63"/>
      <c r="J28" s="64"/>
      <c r="K28" s="58"/>
      <c r="L28" s="42"/>
      <c r="M28" s="29"/>
      <c r="N28" s="29"/>
      <c r="O28" s="28">
        <f t="shared" si="0"/>
        <v>0</v>
      </c>
    </row>
    <row r="29" spans="3:15" ht="18" x14ac:dyDescent="0.35">
      <c r="C29" s="26"/>
      <c r="D29" s="25"/>
      <c r="E29" s="66" t="s">
        <v>25</v>
      </c>
      <c r="F29" s="67"/>
      <c r="G29" s="67"/>
      <c r="H29" s="67"/>
      <c r="I29" s="67"/>
      <c r="J29" s="68"/>
      <c r="K29" s="43">
        <f>COUNTIF(K7:K22,"&gt;=49.47")</f>
        <v>15</v>
      </c>
      <c r="L29" s="39">
        <f>(K29*100)/19</f>
        <v>78.94736842105263</v>
      </c>
      <c r="M29" s="31"/>
      <c r="N29" s="31"/>
      <c r="O29" s="30"/>
    </row>
    <row r="30" spans="3:15" ht="18" x14ac:dyDescent="0.35">
      <c r="C30" s="22"/>
      <c r="D30" s="65"/>
      <c r="E30" s="65"/>
      <c r="F30" s="23"/>
      <c r="G30" s="22"/>
      <c r="H30" s="22"/>
      <c r="I30" s="77" t="s">
        <v>16</v>
      </c>
      <c r="J30" s="77"/>
      <c r="K30" s="32">
        <f>COUNTIF(K8:K28,"&gt;=70")</f>
        <v>17</v>
      </c>
      <c r="L30" s="32"/>
      <c r="M30" s="32"/>
      <c r="N30" s="32"/>
      <c r="O30" s="33"/>
    </row>
    <row r="31" spans="3:15" ht="18" x14ac:dyDescent="0.35">
      <c r="C31" s="22"/>
      <c r="D31" s="65"/>
      <c r="E31" s="65"/>
      <c r="F31" s="20"/>
      <c r="G31" s="22"/>
      <c r="H31" s="22"/>
      <c r="I31" s="78" t="s">
        <v>17</v>
      </c>
      <c r="J31" s="78"/>
      <c r="K31" s="34">
        <f>COUNTIF(K8:K28,"&lt;70")</f>
        <v>0</v>
      </c>
      <c r="L31" s="34"/>
      <c r="M31" s="34"/>
      <c r="N31" s="34"/>
      <c r="O31" s="34"/>
    </row>
    <row r="32" spans="3:15" ht="18" x14ac:dyDescent="0.35">
      <c r="C32" s="22"/>
      <c r="D32" s="65"/>
      <c r="E32" s="65"/>
      <c r="F32" s="65"/>
      <c r="G32" s="22"/>
      <c r="H32" s="22"/>
      <c r="I32" s="78" t="s">
        <v>18</v>
      </c>
      <c r="J32" s="78"/>
      <c r="K32" s="34">
        <f>COUNT(K8:K25)</f>
        <v>17</v>
      </c>
      <c r="L32" s="34"/>
      <c r="M32" s="34"/>
      <c r="N32" s="34"/>
      <c r="O32" s="34"/>
    </row>
    <row r="33" spans="3:15" ht="18" x14ac:dyDescent="0.35">
      <c r="C33" s="22"/>
      <c r="D33" s="65"/>
      <c r="E33" s="65"/>
      <c r="F33" s="23"/>
      <c r="G33" s="22"/>
      <c r="H33" s="22"/>
      <c r="I33" s="79" t="s">
        <v>13</v>
      </c>
      <c r="J33" s="79"/>
      <c r="K33" s="35">
        <f>K30/K32</f>
        <v>1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" x14ac:dyDescent="0.35">
      <c r="C34" s="22"/>
      <c r="D34" s="65"/>
      <c r="E34" s="65"/>
      <c r="F34" s="23"/>
      <c r="G34" s="22"/>
      <c r="H34" s="22"/>
      <c r="I34" s="79" t="s">
        <v>14</v>
      </c>
      <c r="J34" s="79"/>
      <c r="K34" s="35">
        <f>K31/K32</f>
        <v>0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" x14ac:dyDescent="0.35">
      <c r="C35" s="22"/>
      <c r="D35" s="65"/>
      <c r="E35" s="65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" x14ac:dyDescent="0.35">
      <c r="C37" s="22"/>
      <c r="D37" s="22"/>
      <c r="E37" s="22"/>
      <c r="F37" s="22"/>
      <c r="G37" s="22"/>
      <c r="H37" s="22"/>
      <c r="I37" s="22"/>
      <c r="J37" s="22"/>
      <c r="K37" s="80"/>
      <c r="L37" s="80"/>
      <c r="M37" s="80"/>
      <c r="N37" s="80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76" t="s">
        <v>15</v>
      </c>
      <c r="L38" s="76"/>
      <c r="M38" s="76"/>
      <c r="N38" s="76"/>
      <c r="O38" s="22"/>
    </row>
  </sheetData>
  <sortState xmlns:xlrd2="http://schemas.microsoft.com/office/spreadsheetml/2017/richdata2"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topLeftCell="A20" zoomScale="110" zoomScaleNormal="110" workbookViewId="0">
      <selection activeCell="K28" sqref="K28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1.44140625" bestFit="1" customWidth="1"/>
    <col min="17" max="18" width="5.6640625" customWidth="1"/>
  </cols>
  <sheetData>
    <row r="1" spans="3:17" ht="15.6" x14ac:dyDescent="0.3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53"/>
      <c r="P1" s="2"/>
      <c r="Q1" s="2"/>
    </row>
    <row r="2" spans="3:17" x14ac:dyDescent="0.3">
      <c r="D2" s="95" t="s">
        <v>8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  <c r="P2" s="1"/>
      <c r="Q2" s="1"/>
    </row>
    <row r="3" spans="3:17" ht="18" x14ac:dyDescent="0.35">
      <c r="D3" t="s">
        <v>0</v>
      </c>
      <c r="E3" s="96" t="s">
        <v>31</v>
      </c>
      <c r="F3" s="96"/>
      <c r="G3" s="96"/>
      <c r="H3" s="96"/>
      <c r="J3" t="s">
        <v>1</v>
      </c>
      <c r="K3" s="97" t="s">
        <v>32</v>
      </c>
      <c r="L3" s="97"/>
      <c r="N3" t="s">
        <v>21</v>
      </c>
      <c r="P3" s="37">
        <v>45588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7" t="s">
        <v>30</v>
      </c>
      <c r="F5" s="97"/>
      <c r="G5" s="97"/>
      <c r="H5" s="97"/>
      <c r="J5" s="81" t="s">
        <v>19</v>
      </c>
      <c r="K5" s="81"/>
      <c r="L5" s="15" t="s">
        <v>26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8" t="s">
        <v>5</v>
      </c>
      <c r="F7" s="98"/>
      <c r="G7" s="98"/>
      <c r="H7" s="98"/>
      <c r="I7" s="98"/>
      <c r="J7" s="98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16">
        <v>1</v>
      </c>
      <c r="D8" s="3" t="str">
        <f>[2]sheet1!B3</f>
        <v>231U0358</v>
      </c>
      <c r="E8" s="91" t="str">
        <f>[2]sheet1!C3</f>
        <v>ACUA SINTA JOAHAN JAEL</v>
      </c>
      <c r="F8" s="92"/>
      <c r="G8" s="92"/>
      <c r="H8" s="92"/>
      <c r="I8" s="92"/>
      <c r="J8" s="93"/>
      <c r="K8" s="60">
        <v>90</v>
      </c>
      <c r="L8" s="16"/>
      <c r="M8" s="16"/>
      <c r="N8" s="16"/>
      <c r="O8" s="16"/>
      <c r="P8" s="36">
        <f>SUM(K8:N8)/4</f>
        <v>22.5</v>
      </c>
    </row>
    <row r="9" spans="3:17" ht="15.6" x14ac:dyDescent="0.3">
      <c r="C9" s="16">
        <f>C8+1</f>
        <v>2</v>
      </c>
      <c r="D9" s="3" t="str">
        <f>[2]sheet1!B4</f>
        <v>231U0366</v>
      </c>
      <c r="E9" s="91" t="str">
        <f>[2]sheet1!C4</f>
        <v>COBIX QUIALA ADRIAN</v>
      </c>
      <c r="F9" s="92"/>
      <c r="G9" s="92"/>
      <c r="H9" s="92"/>
      <c r="I9" s="92"/>
      <c r="J9" s="93"/>
      <c r="K9" s="60">
        <v>70</v>
      </c>
      <c r="L9" s="16"/>
      <c r="M9" s="16"/>
      <c r="N9" s="16"/>
      <c r="O9" s="16"/>
      <c r="P9" s="36">
        <f t="shared" ref="P9:P32" si="0">SUM(K9:N9)/4</f>
        <v>17.5</v>
      </c>
    </row>
    <row r="10" spans="3:17" ht="15.6" x14ac:dyDescent="0.3">
      <c r="C10" s="16">
        <f t="shared" ref="C10:C30" si="1">C9+1</f>
        <v>3</v>
      </c>
      <c r="D10" s="3" t="str">
        <f>[2]sheet1!B5</f>
        <v>231U0145</v>
      </c>
      <c r="E10" s="91" t="str">
        <f>[2]sheet1!C5</f>
        <v>COMI COYOLT ALAN</v>
      </c>
      <c r="F10" s="92"/>
      <c r="G10" s="92"/>
      <c r="H10" s="92"/>
      <c r="I10" s="92"/>
      <c r="J10" s="93"/>
      <c r="K10" s="60">
        <v>70</v>
      </c>
      <c r="L10" s="16"/>
      <c r="M10" s="16"/>
      <c r="N10" s="16"/>
      <c r="O10" s="16"/>
      <c r="P10" s="36">
        <f t="shared" si="0"/>
        <v>17.5</v>
      </c>
    </row>
    <row r="11" spans="3:17" ht="15.6" x14ac:dyDescent="0.3">
      <c r="C11" s="16">
        <f t="shared" si="1"/>
        <v>4</v>
      </c>
      <c r="D11" s="3" t="str">
        <f>[2]sheet1!B6</f>
        <v>231U0367</v>
      </c>
      <c r="E11" s="91" t="str">
        <f>[2]sheet1!C6</f>
        <v>DE SANTIAGO PÓLITO NEMESIO</v>
      </c>
      <c r="F11" s="92"/>
      <c r="G11" s="92"/>
      <c r="H11" s="92"/>
      <c r="I11" s="92"/>
      <c r="J11" s="93"/>
      <c r="K11" s="61">
        <v>70</v>
      </c>
      <c r="L11" s="16"/>
      <c r="M11" s="16"/>
      <c r="N11" s="16"/>
      <c r="O11" s="16"/>
      <c r="P11" s="36">
        <f t="shared" si="0"/>
        <v>17.5</v>
      </c>
    </row>
    <row r="12" spans="3:17" ht="15.6" x14ac:dyDescent="0.3">
      <c r="C12" s="16">
        <f t="shared" si="1"/>
        <v>5</v>
      </c>
      <c r="D12" s="3" t="str">
        <f>[2]sheet1!B7</f>
        <v>231U0373</v>
      </c>
      <c r="E12" s="91" t="str">
        <f>[2]sheet1!C7</f>
        <v>GAMEZ DOMINGUEZ MARCO ANTONIO</v>
      </c>
      <c r="F12" s="92"/>
      <c r="G12" s="92"/>
      <c r="H12" s="92"/>
      <c r="I12" s="92"/>
      <c r="J12" s="93"/>
      <c r="K12" s="60">
        <v>70</v>
      </c>
      <c r="L12" s="16"/>
      <c r="M12" s="16"/>
      <c r="N12" s="16"/>
      <c r="O12" s="16"/>
      <c r="P12" s="36">
        <f t="shared" si="0"/>
        <v>17.5</v>
      </c>
    </row>
    <row r="13" spans="3:17" ht="15.6" x14ac:dyDescent="0.3">
      <c r="C13" s="16">
        <f t="shared" si="1"/>
        <v>6</v>
      </c>
      <c r="D13" s="3" t="str">
        <f>[2]sheet1!B8</f>
        <v>231U0374</v>
      </c>
      <c r="E13" s="91" t="str">
        <f>[2]sheet1!C8</f>
        <v>GARCIA GASPAR LEANDRO</v>
      </c>
      <c r="F13" s="92"/>
      <c r="G13" s="92"/>
      <c r="H13" s="92"/>
      <c r="I13" s="92"/>
      <c r="J13" s="93"/>
      <c r="K13" s="60">
        <v>70</v>
      </c>
      <c r="L13" s="16"/>
      <c r="M13" s="16"/>
      <c r="N13" s="16"/>
      <c r="O13" s="16"/>
      <c r="P13" s="36">
        <f t="shared" si="0"/>
        <v>17.5</v>
      </c>
    </row>
    <row r="14" spans="3:17" ht="15.6" x14ac:dyDescent="0.3">
      <c r="C14" s="16">
        <f t="shared" si="1"/>
        <v>7</v>
      </c>
      <c r="D14" s="3" t="str">
        <f>[2]sheet1!B9</f>
        <v>231U0593</v>
      </c>
      <c r="E14" s="91" t="str">
        <f>[2]sheet1!C9</f>
        <v>GOMEZ HERNANDEZ JONATHAN ISRAEL</v>
      </c>
      <c r="F14" s="92"/>
      <c r="G14" s="92"/>
      <c r="H14" s="92"/>
      <c r="I14" s="92"/>
      <c r="J14" s="93"/>
      <c r="K14" s="60">
        <v>70</v>
      </c>
      <c r="L14" s="16"/>
      <c r="M14" s="16"/>
      <c r="N14" s="16"/>
      <c r="O14" s="16"/>
      <c r="P14" s="36">
        <f t="shared" si="0"/>
        <v>17.5</v>
      </c>
    </row>
    <row r="15" spans="3:17" ht="15.6" x14ac:dyDescent="0.3">
      <c r="C15" s="16">
        <f t="shared" si="1"/>
        <v>8</v>
      </c>
      <c r="D15" s="3" t="str">
        <f>[2]sheet1!B10</f>
        <v>231U0375</v>
      </c>
      <c r="E15" s="91" t="str">
        <f>[2]sheet1!C10</f>
        <v>GOMEZ HERNANDEZ LUIS ERNESTO</v>
      </c>
      <c r="F15" s="92"/>
      <c r="G15" s="92"/>
      <c r="H15" s="92"/>
      <c r="I15" s="92"/>
      <c r="J15" s="93"/>
      <c r="K15" s="60">
        <v>70</v>
      </c>
      <c r="L15" s="16"/>
      <c r="M15" s="16"/>
      <c r="N15" s="16"/>
      <c r="O15" s="16"/>
      <c r="P15" s="36">
        <f t="shared" si="0"/>
        <v>17.5</v>
      </c>
    </row>
    <row r="16" spans="3:17" ht="15.6" x14ac:dyDescent="0.3">
      <c r="C16" s="16">
        <f t="shared" si="1"/>
        <v>9</v>
      </c>
      <c r="D16" s="3" t="str">
        <f>[2]sheet1!B11</f>
        <v>231U0376</v>
      </c>
      <c r="E16" s="91" t="str">
        <f>[2]sheet1!C11</f>
        <v>HERRERA ANTONIO JOSE DE JESUS</v>
      </c>
      <c r="F16" s="92"/>
      <c r="G16" s="92"/>
      <c r="H16" s="92"/>
      <c r="I16" s="92"/>
      <c r="J16" s="93"/>
      <c r="K16" s="60">
        <v>70</v>
      </c>
      <c r="L16" s="16"/>
      <c r="M16" s="16"/>
      <c r="N16" s="16"/>
      <c r="O16" s="16"/>
      <c r="P16" s="36">
        <f t="shared" si="0"/>
        <v>17.5</v>
      </c>
    </row>
    <row r="17" spans="3:16" ht="15.6" x14ac:dyDescent="0.3">
      <c r="C17" s="16">
        <f t="shared" si="1"/>
        <v>10</v>
      </c>
      <c r="D17" s="3" t="str">
        <f>[2]sheet1!B12</f>
        <v>231U0378</v>
      </c>
      <c r="E17" s="91" t="str">
        <f>[2]sheet1!C12</f>
        <v>ISIDORO VAZQUEZ JOSE AZIEL</v>
      </c>
      <c r="F17" s="92"/>
      <c r="G17" s="92"/>
      <c r="H17" s="92"/>
      <c r="I17" s="92"/>
      <c r="J17" s="93"/>
      <c r="K17" s="60">
        <v>70</v>
      </c>
      <c r="L17" s="16"/>
      <c r="M17" s="16"/>
      <c r="N17" s="16"/>
      <c r="O17" s="16"/>
      <c r="P17" s="36">
        <f t="shared" si="0"/>
        <v>17.5</v>
      </c>
    </row>
    <row r="18" spans="3:16" ht="15.6" x14ac:dyDescent="0.3">
      <c r="C18" s="16">
        <f t="shared" si="1"/>
        <v>11</v>
      </c>
      <c r="D18" s="3" t="str">
        <f>[2]sheet1!B13</f>
        <v>231U0039</v>
      </c>
      <c r="E18" s="91" t="str">
        <f>[2]sheet1!C13</f>
        <v>IXTEPAN POLITO MARCOS</v>
      </c>
      <c r="F18" s="92"/>
      <c r="G18" s="92"/>
      <c r="H18" s="92"/>
      <c r="I18" s="92"/>
      <c r="J18" s="93"/>
      <c r="K18" s="60">
        <v>70</v>
      </c>
      <c r="L18" s="16"/>
      <c r="M18" s="16"/>
      <c r="N18" s="16"/>
      <c r="O18" s="16"/>
      <c r="P18" s="36">
        <f t="shared" si="0"/>
        <v>17.5</v>
      </c>
    </row>
    <row r="19" spans="3:16" ht="15.6" x14ac:dyDescent="0.3">
      <c r="C19" s="16">
        <f t="shared" si="1"/>
        <v>12</v>
      </c>
      <c r="D19" s="3" t="str">
        <f>[2]sheet1!B14</f>
        <v>221U0544</v>
      </c>
      <c r="E19" s="91" t="str">
        <f>[2]sheet1!C14</f>
        <v>LUNA RODRIGUEZ DILAN</v>
      </c>
      <c r="F19" s="92"/>
      <c r="G19" s="92"/>
      <c r="H19" s="92"/>
      <c r="I19" s="92"/>
      <c r="J19" s="93"/>
      <c r="K19" s="60">
        <v>70</v>
      </c>
      <c r="L19" s="16"/>
      <c r="M19" s="16"/>
      <c r="N19" s="16"/>
      <c r="O19" s="16"/>
      <c r="P19" s="36">
        <f t="shared" si="0"/>
        <v>17.5</v>
      </c>
    </row>
    <row r="20" spans="3:16" ht="15.6" x14ac:dyDescent="0.3">
      <c r="C20" s="16">
        <f t="shared" si="1"/>
        <v>13</v>
      </c>
      <c r="D20" s="3" t="str">
        <f>[2]sheet1!B15</f>
        <v>231U0380</v>
      </c>
      <c r="E20" s="91" t="str">
        <f>[2]sheet1!C15</f>
        <v>MALAGA QUINO ÁNGEL DE JESÚS</v>
      </c>
      <c r="F20" s="92"/>
      <c r="G20" s="92"/>
      <c r="H20" s="92"/>
      <c r="I20" s="92"/>
      <c r="J20" s="93"/>
      <c r="K20" s="60">
        <v>70</v>
      </c>
      <c r="L20" s="16"/>
      <c r="M20" s="16"/>
      <c r="N20" s="16"/>
      <c r="O20" s="16"/>
      <c r="P20" s="36">
        <f t="shared" si="0"/>
        <v>17.5</v>
      </c>
    </row>
    <row r="21" spans="3:16" ht="15.6" x14ac:dyDescent="0.3">
      <c r="C21" s="16">
        <f t="shared" si="1"/>
        <v>14</v>
      </c>
      <c r="D21" s="3" t="str">
        <f>[2]sheet1!B16</f>
        <v>231U0386</v>
      </c>
      <c r="E21" s="91" t="str">
        <f>[2]sheet1!C16</f>
        <v>MIGUELES LOPEZ BRIANA PAOLA</v>
      </c>
      <c r="F21" s="92"/>
      <c r="G21" s="92"/>
      <c r="H21" s="92"/>
      <c r="I21" s="92"/>
      <c r="J21" s="93"/>
      <c r="K21" s="60">
        <v>70</v>
      </c>
      <c r="L21" s="16"/>
      <c r="M21" s="16"/>
      <c r="N21" s="16"/>
      <c r="O21" s="16"/>
      <c r="P21" s="36">
        <f t="shared" si="0"/>
        <v>17.5</v>
      </c>
    </row>
    <row r="22" spans="3:16" ht="15.6" x14ac:dyDescent="0.3">
      <c r="C22" s="16">
        <f t="shared" si="1"/>
        <v>15</v>
      </c>
      <c r="D22" s="3" t="str">
        <f>[2]sheet1!B17</f>
        <v>231U0394</v>
      </c>
      <c r="E22" s="91" t="str">
        <f>[2]sheet1!C17</f>
        <v>QUINO BELLI CARLOS KARIM</v>
      </c>
      <c r="F22" s="92"/>
      <c r="G22" s="92"/>
      <c r="H22" s="92"/>
      <c r="I22" s="92"/>
      <c r="J22" s="93"/>
      <c r="K22" s="60">
        <v>70</v>
      </c>
      <c r="L22" s="16"/>
      <c r="M22" s="16"/>
      <c r="N22" s="16"/>
      <c r="O22" s="16"/>
      <c r="P22" s="36">
        <f t="shared" si="0"/>
        <v>17.5</v>
      </c>
    </row>
    <row r="23" spans="3:16" ht="15.6" x14ac:dyDescent="0.3">
      <c r="C23" s="16">
        <f t="shared" si="1"/>
        <v>16</v>
      </c>
      <c r="D23" s="3" t="str">
        <f>[2]sheet1!B18</f>
        <v>231U0397</v>
      </c>
      <c r="E23" s="91" t="str">
        <f>[2]sheet1!C18</f>
        <v>RODRIGUEZ LOPEZ SAUL ALDAHIR</v>
      </c>
      <c r="F23" s="92"/>
      <c r="G23" s="92"/>
      <c r="H23" s="92"/>
      <c r="I23" s="92"/>
      <c r="J23" s="93"/>
      <c r="K23" s="60">
        <v>70</v>
      </c>
      <c r="L23" s="16"/>
      <c r="M23" s="16"/>
      <c r="N23" s="16"/>
      <c r="O23" s="16"/>
      <c r="P23" s="36">
        <f t="shared" si="0"/>
        <v>17.5</v>
      </c>
    </row>
    <row r="24" spans="3:16" ht="15.6" x14ac:dyDescent="0.3">
      <c r="C24" s="16">
        <f t="shared" si="1"/>
        <v>17</v>
      </c>
      <c r="D24" t="str">
        <f>[2]sheet1!B19</f>
        <v>231U0398</v>
      </c>
      <c r="E24" s="91" t="str">
        <f>[2]sheet1!C19</f>
        <v>RUIZ SAENZ BRAYAN EMMANUEL</v>
      </c>
      <c r="F24" s="92"/>
      <c r="G24" s="92"/>
      <c r="H24" s="92"/>
      <c r="I24" s="92"/>
      <c r="J24" s="93"/>
      <c r="K24" s="60">
        <v>70</v>
      </c>
      <c r="L24" s="16"/>
      <c r="M24" s="16"/>
      <c r="N24" s="16"/>
      <c r="O24" s="16"/>
      <c r="P24" s="36">
        <f t="shared" si="0"/>
        <v>17.5</v>
      </c>
    </row>
    <row r="25" spans="3:16" ht="15.6" x14ac:dyDescent="0.3">
      <c r="C25" s="16">
        <f t="shared" si="1"/>
        <v>18</v>
      </c>
      <c r="D25" s="16" t="str">
        <f>[2]sheet1!B20</f>
        <v>231U0399</v>
      </c>
      <c r="E25" s="90" t="str">
        <f>[2]sheet1!C20</f>
        <v>SANDOVAL HUERTA ELIAS DE JESUS</v>
      </c>
      <c r="F25" s="90"/>
      <c r="G25" s="90"/>
      <c r="H25" s="90"/>
      <c r="I25" s="90"/>
      <c r="J25" s="90"/>
      <c r="K25" s="16">
        <v>70</v>
      </c>
      <c r="L25" s="16"/>
      <c r="M25" s="16"/>
      <c r="N25" s="16"/>
      <c r="O25" s="16"/>
      <c r="P25" s="36">
        <f t="shared" si="0"/>
        <v>17.5</v>
      </c>
    </row>
    <row r="26" spans="3:16" ht="15.6" x14ac:dyDescent="0.3">
      <c r="C26" s="16">
        <f t="shared" si="1"/>
        <v>19</v>
      </c>
      <c r="D26" s="16" t="str">
        <f>[2]sheet1!B21</f>
        <v>231U0400</v>
      </c>
      <c r="E26" s="90" t="str">
        <f>[2]sheet1!C21</f>
        <v>TEOBAL ORTIZ EVELYN MONSERRAT</v>
      </c>
      <c r="F26" s="90"/>
      <c r="G26" s="90"/>
      <c r="H26" s="90"/>
      <c r="I26" s="90"/>
      <c r="J26" s="90"/>
      <c r="K26" s="16">
        <v>70</v>
      </c>
      <c r="L26" s="16"/>
      <c r="M26" s="16"/>
      <c r="N26" s="16"/>
      <c r="O26" s="16"/>
      <c r="P26" s="36">
        <f t="shared" si="0"/>
        <v>17.5</v>
      </c>
    </row>
    <row r="27" spans="3:16" ht="15.6" x14ac:dyDescent="0.3">
      <c r="C27" s="16">
        <f t="shared" si="1"/>
        <v>20</v>
      </c>
      <c r="D27" s="16"/>
      <c r="E27" s="90"/>
      <c r="F27" s="90"/>
      <c r="G27" s="90"/>
      <c r="H27" s="90"/>
      <c r="I27" s="90"/>
      <c r="J27" s="90"/>
      <c r="K27" s="16"/>
      <c r="L27" s="16"/>
      <c r="M27" s="16"/>
      <c r="N27" s="16"/>
      <c r="O27" s="16"/>
      <c r="P27" s="36">
        <f t="shared" si="0"/>
        <v>0</v>
      </c>
    </row>
    <row r="28" spans="3:16" ht="15.6" x14ac:dyDescent="0.3">
      <c r="C28" s="16">
        <f t="shared" si="1"/>
        <v>21</v>
      </c>
      <c r="D28" s="16"/>
      <c r="E28" s="90"/>
      <c r="F28" s="90"/>
      <c r="G28" s="90"/>
      <c r="H28" s="90"/>
      <c r="I28" s="90"/>
      <c r="J28" s="90"/>
      <c r="K28" s="16"/>
      <c r="L28" s="16"/>
      <c r="M28" s="16"/>
      <c r="N28" s="16"/>
      <c r="O28" s="16"/>
      <c r="P28" s="36">
        <f t="shared" si="0"/>
        <v>0</v>
      </c>
    </row>
    <row r="29" spans="3:16" ht="15.6" x14ac:dyDescent="0.3">
      <c r="C29" s="16">
        <f t="shared" si="1"/>
        <v>22</v>
      </c>
      <c r="D29" s="16"/>
      <c r="E29" s="90"/>
      <c r="F29" s="90"/>
      <c r="G29" s="90"/>
      <c r="H29" s="90"/>
      <c r="I29" s="90"/>
      <c r="J29" s="90"/>
      <c r="K29" s="16"/>
      <c r="L29" s="16"/>
      <c r="M29" s="16"/>
      <c r="N29" s="16"/>
      <c r="O29" s="16"/>
      <c r="P29" s="36">
        <f t="shared" si="0"/>
        <v>0</v>
      </c>
    </row>
    <row r="30" spans="3:16" ht="15.6" x14ac:dyDescent="0.3">
      <c r="C30" s="16">
        <f t="shared" si="1"/>
        <v>23</v>
      </c>
      <c r="D30" s="16"/>
      <c r="E30" s="90"/>
      <c r="F30" s="90"/>
      <c r="G30" s="90"/>
      <c r="H30" s="90"/>
      <c r="I30" s="90"/>
      <c r="J30" s="90"/>
      <c r="K30" s="16"/>
      <c r="L30" s="16"/>
      <c r="M30" s="16"/>
      <c r="N30" s="16"/>
      <c r="O30" s="16"/>
      <c r="P30" s="36">
        <f t="shared" si="0"/>
        <v>0</v>
      </c>
    </row>
    <row r="31" spans="3:16" ht="15.6" x14ac:dyDescent="0.3">
      <c r="C31" s="16"/>
      <c r="D31" s="16"/>
      <c r="E31" s="90"/>
      <c r="F31" s="90"/>
      <c r="G31" s="90"/>
      <c r="H31" s="90"/>
      <c r="I31" s="90"/>
      <c r="J31" s="90"/>
      <c r="K31" s="16"/>
      <c r="L31" s="16"/>
      <c r="M31" s="16"/>
      <c r="N31" s="16"/>
      <c r="O31" s="16"/>
      <c r="P31" s="36">
        <f t="shared" si="0"/>
        <v>0</v>
      </c>
    </row>
    <row r="32" spans="3:16" ht="15.6" x14ac:dyDescent="0.3">
      <c r="C32" s="16"/>
      <c r="D32" s="16"/>
      <c r="E32" s="90"/>
      <c r="F32" s="90"/>
      <c r="G32" s="90"/>
      <c r="H32" s="90"/>
      <c r="I32" s="90"/>
      <c r="J32" s="90"/>
      <c r="K32" s="16"/>
      <c r="L32" s="16"/>
      <c r="M32" s="16"/>
      <c r="N32" s="16"/>
      <c r="O32" s="16"/>
      <c r="P32" s="36">
        <f t="shared" si="0"/>
        <v>0</v>
      </c>
    </row>
    <row r="33" spans="3:16" ht="15.6" x14ac:dyDescent="0.3">
      <c r="C33" s="16"/>
      <c r="D33" s="16"/>
      <c r="E33" s="90"/>
      <c r="F33" s="90"/>
      <c r="G33" s="90"/>
      <c r="H33" s="90"/>
      <c r="I33" s="90"/>
      <c r="J33" s="90"/>
      <c r="K33" s="16"/>
      <c r="L33" s="16"/>
      <c r="M33" s="16"/>
      <c r="N33" s="16"/>
      <c r="O33" s="16"/>
      <c r="P33" s="52"/>
    </row>
    <row r="34" spans="3:16" ht="15.6" x14ac:dyDescent="0.3">
      <c r="C34" s="16"/>
      <c r="D34" s="16"/>
      <c r="E34" s="90"/>
      <c r="F34" s="90"/>
      <c r="G34" s="90"/>
      <c r="H34" s="90"/>
      <c r="I34" s="90"/>
      <c r="J34" s="90"/>
      <c r="K34" s="16"/>
      <c r="L34" s="16"/>
      <c r="M34" s="16"/>
      <c r="N34" s="16"/>
      <c r="O34" s="16"/>
      <c r="P34" s="52"/>
    </row>
    <row r="35" spans="3:16" ht="15.6" x14ac:dyDescent="0.3">
      <c r="C35" s="16"/>
      <c r="D35" s="16"/>
      <c r="E35" s="90"/>
      <c r="F35" s="90"/>
      <c r="G35" s="90"/>
      <c r="H35" s="90"/>
      <c r="I35" s="90"/>
      <c r="J35" s="90"/>
      <c r="K35" s="16"/>
      <c r="L35" s="16"/>
      <c r="M35" s="16"/>
      <c r="N35" s="16"/>
      <c r="O35" s="16"/>
      <c r="P35" s="52"/>
    </row>
    <row r="36" spans="3:16" ht="15.6" x14ac:dyDescent="0.3">
      <c r="C36" s="16"/>
      <c r="D36" s="16"/>
      <c r="E36" s="90"/>
      <c r="F36" s="90"/>
      <c r="G36" s="90"/>
      <c r="H36" s="90"/>
      <c r="I36" s="90"/>
      <c r="J36" s="90"/>
      <c r="K36" s="16"/>
      <c r="L36" s="16"/>
      <c r="M36" s="16"/>
      <c r="N36" s="16"/>
      <c r="O36" s="16"/>
      <c r="P36" s="52"/>
    </row>
    <row r="37" spans="3:16" ht="18" x14ac:dyDescent="0.35">
      <c r="C37" s="44"/>
      <c r="D37" s="45"/>
      <c r="E37" s="86" t="s">
        <v>25</v>
      </c>
      <c r="F37" s="87"/>
      <c r="G37" s="87"/>
      <c r="H37" s="87"/>
      <c r="I37" s="87"/>
      <c r="J37" s="88"/>
      <c r="K37" s="39">
        <f>COUNTIF(K7:K36,"&gt;=78")</f>
        <v>1</v>
      </c>
      <c r="L37" s="39">
        <f>COUNTIF(L7:L36,"&gt;=87")</f>
        <v>0</v>
      </c>
      <c r="M37" s="45"/>
      <c r="N37" s="45"/>
      <c r="O37" s="45"/>
      <c r="P37" s="46"/>
    </row>
    <row r="38" spans="3:16" x14ac:dyDescent="0.3">
      <c r="D38" s="81"/>
      <c r="E38" s="81"/>
      <c r="F38" s="1"/>
      <c r="I38" s="89" t="s">
        <v>16</v>
      </c>
      <c r="J38" s="89"/>
      <c r="K38" s="10">
        <f>COUNTIF(K8:K31,"&gt;=70")</f>
        <v>19</v>
      </c>
      <c r="L38" s="10">
        <f>COUNTIF(L8:L36,"&gt;=70")</f>
        <v>0</v>
      </c>
      <c r="M38" s="10">
        <f>COUNTIF(M8:M37,"&gt;=70")</f>
        <v>0</v>
      </c>
      <c r="N38" s="10"/>
      <c r="O38" s="10"/>
      <c r="P38" s="14"/>
    </row>
    <row r="39" spans="3:16" x14ac:dyDescent="0.3">
      <c r="D39" s="81"/>
      <c r="E39" s="81"/>
      <c r="F39" s="7"/>
      <c r="I39" s="84" t="s">
        <v>17</v>
      </c>
      <c r="J39" s="84"/>
      <c r="K39" s="11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11"/>
      <c r="P39" s="11"/>
    </row>
    <row r="40" spans="3:16" x14ac:dyDescent="0.3">
      <c r="D40" s="81"/>
      <c r="E40" s="81"/>
      <c r="F40" s="81"/>
      <c r="I40" s="84" t="s">
        <v>18</v>
      </c>
      <c r="J40" s="84"/>
      <c r="K40" s="11">
        <f>COUNT(K8:K27)</f>
        <v>19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11"/>
      <c r="P40" s="11"/>
    </row>
    <row r="41" spans="3:16" x14ac:dyDescent="0.3">
      <c r="D41" s="81"/>
      <c r="E41" s="81"/>
      <c r="F41" s="1"/>
      <c r="I41" s="85" t="s">
        <v>13</v>
      </c>
      <c r="J41" s="85"/>
      <c r="K41" s="12">
        <f>K38/K40</f>
        <v>1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3">
      <c r="D42" s="81"/>
      <c r="E42" s="81"/>
      <c r="F42" s="1"/>
      <c r="I42" s="85" t="s">
        <v>14</v>
      </c>
      <c r="J42" s="85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3">
      <c r="D43" s="81"/>
      <c r="E43" s="81"/>
      <c r="F43" s="7"/>
    </row>
    <row r="44" spans="3:16" x14ac:dyDescent="0.3">
      <c r="D44" s="1"/>
      <c r="E44" s="1"/>
      <c r="F44" s="7"/>
    </row>
    <row r="45" spans="3:16" x14ac:dyDescent="0.3">
      <c r="K45" s="82"/>
      <c r="L45" s="82"/>
      <c r="M45" s="82"/>
      <c r="N45" s="82"/>
      <c r="O45" s="1"/>
    </row>
    <row r="46" spans="3:16" x14ac:dyDescent="0.3">
      <c r="K46" s="83" t="s">
        <v>15</v>
      </c>
      <c r="L46" s="83"/>
      <c r="M46" s="83"/>
      <c r="N46" s="83"/>
      <c r="O46" s="7"/>
    </row>
  </sheetData>
  <sortState xmlns:xlrd2="http://schemas.microsoft.com/office/spreadsheetml/2017/richdata2"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topLeftCell="A3" zoomScaleNormal="100" workbookViewId="0">
      <selection activeCell="K27" sqref="K27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53"/>
      <c r="P1" s="2"/>
      <c r="Q1" s="2"/>
    </row>
    <row r="2" spans="3:17" x14ac:dyDescent="0.3">
      <c r="D2" s="95" t="s">
        <v>8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  <c r="P2" s="1"/>
      <c r="Q2" s="1"/>
    </row>
    <row r="3" spans="3:17" ht="18" x14ac:dyDescent="0.35">
      <c r="D3" t="s">
        <v>0</v>
      </c>
      <c r="E3" s="107" t="s">
        <v>34</v>
      </c>
      <c r="F3" s="107"/>
      <c r="G3" s="107"/>
      <c r="H3" s="107"/>
      <c r="J3" t="s">
        <v>1</v>
      </c>
      <c r="K3" s="108" t="s">
        <v>35</v>
      </c>
      <c r="L3" s="108"/>
      <c r="N3" t="s">
        <v>2</v>
      </c>
      <c r="P3" s="37">
        <v>45588</v>
      </c>
    </row>
    <row r="4" spans="3:17" ht="6.75" customHeight="1" x14ac:dyDescent="0.3"/>
    <row r="5" spans="3:17" x14ac:dyDescent="0.3">
      <c r="D5" t="s">
        <v>3</v>
      </c>
      <c r="E5" s="108" t="s">
        <v>36</v>
      </c>
      <c r="F5" s="108"/>
      <c r="G5" s="108"/>
      <c r="H5" s="108"/>
      <c r="J5" s="81" t="s">
        <v>19</v>
      </c>
      <c r="K5" s="81"/>
      <c r="L5" s="15" t="s">
        <v>27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8" t="s">
        <v>5</v>
      </c>
      <c r="F7" s="98"/>
      <c r="G7" s="98"/>
      <c r="H7" s="98"/>
      <c r="I7" s="98"/>
      <c r="J7" s="98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6">
        <v>1</v>
      </c>
      <c r="D8" s="3" t="str">
        <f>[3]sheet1!B3</f>
        <v>231U0266</v>
      </c>
      <c r="E8" s="91" t="str">
        <f>[3]sheet1!C3</f>
        <v>AMBROS ABRAJAN GEMA VANESSA</v>
      </c>
      <c r="F8" s="92"/>
      <c r="G8" s="92"/>
      <c r="H8" s="92"/>
      <c r="I8" s="92"/>
      <c r="J8" s="93"/>
      <c r="K8" s="3">
        <v>70</v>
      </c>
      <c r="L8" s="16"/>
      <c r="M8" s="16"/>
      <c r="N8" s="16"/>
      <c r="O8" s="16"/>
      <c r="P8" s="36">
        <f t="shared" ref="P8:P40" si="0">SUM(K8:N8)/4</f>
        <v>17.5</v>
      </c>
    </row>
    <row r="9" spans="3:17" ht="15.6" x14ac:dyDescent="0.3">
      <c r="C9" s="6">
        <f>C8+1</f>
        <v>2</v>
      </c>
      <c r="D9" s="3" t="str">
        <f>[3]sheet1!B4</f>
        <v>231U0268</v>
      </c>
      <c r="E9" s="91" t="str">
        <f>[3]sheet1!C4</f>
        <v>ARRES DOMÍNGUEZ MARIA FERNANDA</v>
      </c>
      <c r="F9" s="92"/>
      <c r="G9" s="92"/>
      <c r="H9" s="92"/>
      <c r="I9" s="92"/>
      <c r="J9" s="93"/>
      <c r="K9" s="3">
        <v>70</v>
      </c>
      <c r="L9" s="16"/>
      <c r="M9" s="16"/>
      <c r="N9" s="16"/>
      <c r="O9" s="16"/>
      <c r="P9" s="36">
        <f t="shared" si="0"/>
        <v>17.5</v>
      </c>
    </row>
    <row r="10" spans="3:17" ht="15.6" x14ac:dyDescent="0.3">
      <c r="C10" s="6">
        <f t="shared" ref="C10:C40" si="1">C9+1</f>
        <v>3</v>
      </c>
      <c r="D10" s="3" t="str">
        <f>[3]sheet1!B5</f>
        <v>231U0271</v>
      </c>
      <c r="E10" s="91" t="str">
        <f>[3]sheet1!C5</f>
        <v>BAXIN VICTORIO IRIS DENNIS</v>
      </c>
      <c r="F10" s="92"/>
      <c r="G10" s="92"/>
      <c r="H10" s="92"/>
      <c r="I10" s="92"/>
      <c r="J10" s="93"/>
      <c r="K10" s="3">
        <v>70</v>
      </c>
      <c r="L10" s="16"/>
      <c r="M10" s="16"/>
      <c r="N10" s="16"/>
      <c r="O10" s="16"/>
      <c r="P10" s="36">
        <f t="shared" si="0"/>
        <v>17.5</v>
      </c>
    </row>
    <row r="11" spans="3:17" ht="15.6" x14ac:dyDescent="0.3">
      <c r="C11" s="6">
        <f t="shared" si="1"/>
        <v>4</v>
      </c>
      <c r="D11" s="3" t="str">
        <f>[3]sheet1!B6</f>
        <v>231U0548</v>
      </c>
      <c r="E11" s="91" t="str">
        <f>[3]sheet1!C6</f>
        <v>DELGADO SEBA BELEM PATRICIA</v>
      </c>
      <c r="F11" s="92"/>
      <c r="G11" s="92"/>
      <c r="H11" s="92"/>
      <c r="I11" s="92"/>
      <c r="J11" s="93"/>
      <c r="K11" s="3">
        <v>70</v>
      </c>
      <c r="L11" s="16"/>
      <c r="M11" s="16"/>
      <c r="N11" s="16"/>
      <c r="O11" s="16"/>
      <c r="P11" s="36">
        <f t="shared" si="0"/>
        <v>17.5</v>
      </c>
    </row>
    <row r="12" spans="3:17" ht="15.6" x14ac:dyDescent="0.3">
      <c r="C12" s="6">
        <f t="shared" si="1"/>
        <v>5</v>
      </c>
      <c r="D12" s="3" t="str">
        <f>[3]sheet1!B7</f>
        <v>231U0288</v>
      </c>
      <c r="E12" s="91" t="str">
        <f>[3]sheet1!C7</f>
        <v>FISCAL MARCIAL AMAYRANI POLETTE</v>
      </c>
      <c r="F12" s="92"/>
      <c r="G12" s="92"/>
      <c r="H12" s="92"/>
      <c r="I12" s="92"/>
      <c r="J12" s="93"/>
      <c r="K12" s="59">
        <v>70</v>
      </c>
      <c r="L12" s="16"/>
      <c r="M12" s="16"/>
      <c r="N12" s="16"/>
      <c r="O12" s="16"/>
      <c r="P12" s="36">
        <f t="shared" si="0"/>
        <v>17.5</v>
      </c>
    </row>
    <row r="13" spans="3:17" ht="15.6" x14ac:dyDescent="0.3">
      <c r="C13" s="6">
        <f t="shared" si="1"/>
        <v>6</v>
      </c>
      <c r="D13" s="3" t="str">
        <f>[3]sheet1!B8</f>
        <v>231U0290</v>
      </c>
      <c r="E13" s="91" t="str">
        <f>[3]sheet1!C8</f>
        <v>GARCIA CANDELARIO DULCE MARIANT</v>
      </c>
      <c r="F13" s="92"/>
      <c r="G13" s="92"/>
      <c r="H13" s="92"/>
      <c r="I13" s="92"/>
      <c r="J13" s="93"/>
      <c r="K13" s="3">
        <v>70</v>
      </c>
      <c r="L13" s="16"/>
      <c r="M13" s="16"/>
      <c r="N13" s="16"/>
      <c r="O13" s="16"/>
      <c r="P13" s="36">
        <f t="shared" si="0"/>
        <v>17.5</v>
      </c>
    </row>
    <row r="14" spans="3:17" ht="15.6" x14ac:dyDescent="0.3">
      <c r="C14" s="6">
        <f t="shared" si="1"/>
        <v>7</v>
      </c>
      <c r="D14" s="3" t="str">
        <f>[3]sheet1!B9</f>
        <v>231U0294</v>
      </c>
      <c r="E14" s="91" t="str">
        <f>[3]sheet1!C9</f>
        <v>HERNANDEZ FLORES XIMENA NAOMI</v>
      </c>
      <c r="F14" s="92"/>
      <c r="G14" s="92"/>
      <c r="H14" s="92"/>
      <c r="I14" s="92"/>
      <c r="J14" s="93"/>
      <c r="K14" s="3">
        <v>70</v>
      </c>
      <c r="L14" s="16"/>
      <c r="M14" s="16"/>
      <c r="N14" s="16"/>
      <c r="O14" s="16"/>
      <c r="P14" s="36">
        <f t="shared" si="0"/>
        <v>17.5</v>
      </c>
    </row>
    <row r="15" spans="3:17" ht="15.6" x14ac:dyDescent="0.3">
      <c r="C15" s="6">
        <f t="shared" si="1"/>
        <v>8</v>
      </c>
      <c r="D15" s="3" t="str">
        <f>[3]sheet1!B10</f>
        <v>231U0296</v>
      </c>
      <c r="E15" s="91" t="str">
        <f>[3]sheet1!C10</f>
        <v>JAUREGUI CHONTAL AMERICA YESENIA</v>
      </c>
      <c r="F15" s="92"/>
      <c r="G15" s="92"/>
      <c r="H15" s="92"/>
      <c r="I15" s="92"/>
      <c r="J15" s="93"/>
      <c r="K15" s="59">
        <v>75</v>
      </c>
      <c r="L15" s="16"/>
      <c r="M15" s="16"/>
      <c r="N15" s="16"/>
      <c r="O15" s="16"/>
      <c r="P15" s="36">
        <f t="shared" si="0"/>
        <v>18.75</v>
      </c>
    </row>
    <row r="16" spans="3:17" ht="15.6" x14ac:dyDescent="0.3">
      <c r="C16" s="6">
        <f t="shared" si="1"/>
        <v>9</v>
      </c>
      <c r="D16" s="3" t="str">
        <f>[3]sheet1!B11</f>
        <v>231U0303</v>
      </c>
      <c r="E16" s="91" t="str">
        <f>[3]sheet1!C11</f>
        <v>MANTILLA MINQUIS RADAMEX</v>
      </c>
      <c r="F16" s="92"/>
      <c r="G16" s="92"/>
      <c r="H16" s="92"/>
      <c r="I16" s="92"/>
      <c r="J16" s="93"/>
      <c r="K16" s="3">
        <v>80</v>
      </c>
      <c r="L16" s="16"/>
      <c r="M16" s="16"/>
      <c r="N16" s="16"/>
      <c r="O16" s="16"/>
      <c r="P16" s="36">
        <f t="shared" si="0"/>
        <v>20</v>
      </c>
    </row>
    <row r="17" spans="3:16" ht="15.6" x14ac:dyDescent="0.3">
      <c r="C17" s="6">
        <f t="shared" si="1"/>
        <v>10</v>
      </c>
      <c r="D17" s="3" t="str">
        <f>[3]sheet1!B12</f>
        <v>231U0304</v>
      </c>
      <c r="E17" s="91" t="str">
        <f>[3]sheet1!C12</f>
        <v>MARTINEZ DOMINGUEZ INGRID MONSERRAT</v>
      </c>
      <c r="F17" s="92"/>
      <c r="G17" s="92"/>
      <c r="H17" s="92"/>
      <c r="I17" s="92"/>
      <c r="J17" s="93"/>
      <c r="K17" s="3">
        <v>70</v>
      </c>
      <c r="L17" s="16"/>
      <c r="M17" s="16"/>
      <c r="N17" s="16"/>
      <c r="O17" s="16"/>
      <c r="P17" s="36">
        <f t="shared" si="0"/>
        <v>17.5</v>
      </c>
    </row>
    <row r="18" spans="3:16" ht="15.6" x14ac:dyDescent="0.3">
      <c r="C18" s="6">
        <f t="shared" si="1"/>
        <v>11</v>
      </c>
      <c r="D18" s="3" t="str">
        <f>[3]sheet1!B13</f>
        <v>231U0305</v>
      </c>
      <c r="E18" s="91" t="str">
        <f>[3]sheet1!C13</f>
        <v>MARTINEZ PASCUAL KRISTEN RUBI</v>
      </c>
      <c r="F18" s="92"/>
      <c r="G18" s="92"/>
      <c r="H18" s="92"/>
      <c r="I18" s="92"/>
      <c r="J18" s="93"/>
      <c r="K18" s="3">
        <v>70</v>
      </c>
      <c r="L18" s="16"/>
      <c r="M18" s="16"/>
      <c r="N18" s="16"/>
      <c r="O18" s="16"/>
      <c r="P18" s="36">
        <f t="shared" si="0"/>
        <v>17.5</v>
      </c>
    </row>
    <row r="19" spans="3:16" ht="15.6" x14ac:dyDescent="0.3">
      <c r="C19" s="6">
        <f t="shared" si="1"/>
        <v>12</v>
      </c>
      <c r="D19" s="3" t="str">
        <f>[3]sheet1!B14</f>
        <v>231U0309</v>
      </c>
      <c r="E19" s="91" t="str">
        <f>[3]sheet1!C14</f>
        <v>MIJANGOS VAZQUEZ LEONARDO</v>
      </c>
      <c r="F19" s="92"/>
      <c r="G19" s="92"/>
      <c r="H19" s="92"/>
      <c r="I19" s="92"/>
      <c r="J19" s="93"/>
      <c r="K19" s="3">
        <v>70</v>
      </c>
      <c r="L19" s="16"/>
      <c r="M19" s="16"/>
      <c r="N19" s="16"/>
      <c r="O19" s="16"/>
      <c r="P19" s="36">
        <f t="shared" si="0"/>
        <v>17.5</v>
      </c>
    </row>
    <row r="20" spans="3:16" ht="15.6" x14ac:dyDescent="0.3">
      <c r="C20" s="6">
        <f t="shared" si="1"/>
        <v>13</v>
      </c>
      <c r="D20" s="3" t="str">
        <f>[3]sheet1!B15</f>
        <v>231U0312</v>
      </c>
      <c r="E20" s="91" t="str">
        <f>[3]sheet1!C15</f>
        <v>PAXTIAN ARTIGAS AMARIEL</v>
      </c>
      <c r="F20" s="92"/>
      <c r="G20" s="92"/>
      <c r="H20" s="92"/>
      <c r="I20" s="92"/>
      <c r="J20" s="93"/>
      <c r="K20" s="59">
        <v>70</v>
      </c>
      <c r="L20" s="16"/>
      <c r="M20" s="16"/>
      <c r="N20" s="16"/>
      <c r="O20" s="16"/>
      <c r="P20" s="36">
        <f t="shared" si="0"/>
        <v>17.5</v>
      </c>
    </row>
    <row r="21" spans="3:16" ht="15.6" x14ac:dyDescent="0.3">
      <c r="C21" s="6">
        <f t="shared" si="1"/>
        <v>14</v>
      </c>
      <c r="D21" s="3" t="str">
        <f>[3]sheet1!B16</f>
        <v>231U0314</v>
      </c>
      <c r="E21" s="91" t="str">
        <f>[3]sheet1!C16</f>
        <v>QUINO PAXTIAN ANDRES MANUEL</v>
      </c>
      <c r="F21" s="92"/>
      <c r="G21" s="92"/>
      <c r="H21" s="92"/>
      <c r="I21" s="92"/>
      <c r="J21" s="93"/>
      <c r="K21" s="3">
        <v>70</v>
      </c>
      <c r="L21" s="16"/>
      <c r="M21" s="16"/>
      <c r="N21" s="16"/>
      <c r="O21" s="16"/>
      <c r="P21" s="36">
        <f t="shared" si="0"/>
        <v>17.5</v>
      </c>
    </row>
    <row r="22" spans="3:16" ht="15.6" x14ac:dyDescent="0.3">
      <c r="C22" s="6">
        <f t="shared" si="1"/>
        <v>15</v>
      </c>
      <c r="D22" s="3" t="str">
        <f>[3]sheet1!B17</f>
        <v>231U0319</v>
      </c>
      <c r="E22" s="91" t="str">
        <f>[3]sheet1!C17</f>
        <v>SALINAS CARRERA ISMAEL ARNULFO</v>
      </c>
      <c r="F22" s="92"/>
      <c r="G22" s="92"/>
      <c r="H22" s="92"/>
      <c r="I22" s="92"/>
      <c r="J22" s="93"/>
      <c r="K22" s="59">
        <v>75</v>
      </c>
      <c r="L22" s="16"/>
      <c r="M22" s="16"/>
      <c r="N22" s="16"/>
      <c r="O22" s="16"/>
      <c r="P22" s="36">
        <f t="shared" si="0"/>
        <v>18.75</v>
      </c>
    </row>
    <row r="23" spans="3:16" ht="15.6" x14ac:dyDescent="0.3">
      <c r="C23" s="6">
        <f t="shared" si="1"/>
        <v>16</v>
      </c>
      <c r="D23" s="3" t="str">
        <f>[3]sheet1!B18</f>
        <v>231U0620</v>
      </c>
      <c r="E23" s="91" t="str">
        <f>[3]sheet1!C18</f>
        <v>TOTO CHAPOL CARMEN SARAI</v>
      </c>
      <c r="F23" s="92"/>
      <c r="G23" s="92"/>
      <c r="H23" s="92"/>
      <c r="I23" s="92"/>
      <c r="J23" s="93"/>
      <c r="K23" s="3">
        <v>70</v>
      </c>
      <c r="L23" s="16"/>
      <c r="M23" s="16"/>
      <c r="N23" s="16"/>
      <c r="O23" s="16"/>
      <c r="P23" s="36">
        <f t="shared" si="0"/>
        <v>17.5</v>
      </c>
    </row>
    <row r="24" spans="3:16" ht="15.6" x14ac:dyDescent="0.3">
      <c r="C24" s="6">
        <f t="shared" si="1"/>
        <v>17</v>
      </c>
      <c r="D24" s="59" t="str">
        <f>[3]sheet1!B19</f>
        <v>231U0402</v>
      </c>
      <c r="E24" s="104" t="str">
        <f>[3]sheet1!C19</f>
        <v>VELASCO ANTELE EDGAR EMANUEL</v>
      </c>
      <c r="F24" s="105"/>
      <c r="G24" s="105"/>
      <c r="H24" s="105"/>
      <c r="I24" s="105"/>
      <c r="J24" s="106"/>
      <c r="K24" s="3">
        <v>70</v>
      </c>
      <c r="L24" s="18"/>
      <c r="M24" s="18"/>
      <c r="N24" s="18"/>
      <c r="O24" s="18"/>
      <c r="P24" s="36">
        <f t="shared" si="0"/>
        <v>17.5</v>
      </c>
    </row>
    <row r="25" spans="3:16" ht="15.6" x14ac:dyDescent="0.3">
      <c r="C25" s="6">
        <f t="shared" si="1"/>
        <v>18</v>
      </c>
      <c r="D25" s="3"/>
      <c r="E25" s="99"/>
      <c r="F25" s="100"/>
      <c r="G25" s="100"/>
      <c r="H25" s="100"/>
      <c r="I25" s="100"/>
      <c r="J25" s="101"/>
      <c r="K25" s="59"/>
      <c r="L25" s="18"/>
      <c r="M25" s="18"/>
      <c r="N25" s="18"/>
      <c r="O25" s="18"/>
      <c r="P25" s="36">
        <f t="shared" si="0"/>
        <v>0</v>
      </c>
    </row>
    <row r="26" spans="3:16" ht="15.6" x14ac:dyDescent="0.3">
      <c r="C26" s="6">
        <f t="shared" si="1"/>
        <v>19</v>
      </c>
      <c r="D26" s="3"/>
      <c r="E26" s="99"/>
      <c r="F26" s="100"/>
      <c r="G26" s="100"/>
      <c r="H26" s="100"/>
      <c r="I26" s="100"/>
      <c r="J26" s="101"/>
      <c r="K26" s="59"/>
      <c r="L26" s="55"/>
      <c r="M26" s="18"/>
      <c r="N26" s="18"/>
      <c r="O26" s="18"/>
      <c r="P26" s="36">
        <f t="shared" si="0"/>
        <v>0</v>
      </c>
    </row>
    <row r="27" spans="3:16" ht="15.6" x14ac:dyDescent="0.3">
      <c r="C27" s="6">
        <f t="shared" si="1"/>
        <v>20</v>
      </c>
      <c r="D27" s="3"/>
      <c r="E27" s="104"/>
      <c r="F27" s="105"/>
      <c r="G27" s="105"/>
      <c r="H27" s="105"/>
      <c r="I27" s="105"/>
      <c r="J27" s="106"/>
      <c r="K27" s="3"/>
      <c r="L27" s="55"/>
      <c r="M27" s="18"/>
      <c r="N27" s="18"/>
      <c r="O27" s="18"/>
      <c r="P27" s="36">
        <f t="shared" si="0"/>
        <v>0</v>
      </c>
    </row>
    <row r="28" spans="3:16" ht="15.6" x14ac:dyDescent="0.3">
      <c r="C28" s="6">
        <f t="shared" si="1"/>
        <v>21</v>
      </c>
      <c r="D28" s="3"/>
      <c r="E28" s="99"/>
      <c r="F28" s="100"/>
      <c r="G28" s="100"/>
      <c r="H28" s="100"/>
      <c r="I28" s="100"/>
      <c r="J28" s="101"/>
      <c r="K28" s="3"/>
      <c r="L28" s="55"/>
      <c r="M28" s="18"/>
      <c r="N28" s="18"/>
      <c r="O28" s="18"/>
      <c r="P28" s="36">
        <f t="shared" si="0"/>
        <v>0</v>
      </c>
    </row>
    <row r="29" spans="3:16" ht="15.6" x14ac:dyDescent="0.3">
      <c r="C29" s="6">
        <f t="shared" si="1"/>
        <v>22</v>
      </c>
      <c r="D29" s="3"/>
      <c r="E29" s="99"/>
      <c r="F29" s="100"/>
      <c r="G29" s="100"/>
      <c r="H29" s="100"/>
      <c r="I29" s="100"/>
      <c r="J29" s="101"/>
      <c r="K29" s="3"/>
      <c r="L29" s="55"/>
      <c r="M29" s="18"/>
      <c r="N29" s="18"/>
      <c r="O29" s="18"/>
      <c r="P29" s="36">
        <f t="shared" si="0"/>
        <v>0</v>
      </c>
    </row>
    <row r="30" spans="3:16" ht="15.6" x14ac:dyDescent="0.3">
      <c r="C30" s="6">
        <f t="shared" si="1"/>
        <v>23</v>
      </c>
      <c r="D30" s="3"/>
      <c r="E30" s="99"/>
      <c r="F30" s="100"/>
      <c r="G30" s="100"/>
      <c r="H30" s="100"/>
      <c r="I30" s="100"/>
      <c r="J30" s="101"/>
      <c r="K30" s="3"/>
      <c r="L30" s="55"/>
      <c r="M30" s="18"/>
      <c r="N30" s="18"/>
      <c r="O30" s="18"/>
      <c r="P30" s="36">
        <f t="shared" si="0"/>
        <v>0</v>
      </c>
    </row>
    <row r="31" spans="3:16" ht="15.6" x14ac:dyDescent="0.3">
      <c r="C31" s="6">
        <f t="shared" si="1"/>
        <v>24</v>
      </c>
      <c r="D31" s="59"/>
      <c r="E31" s="99"/>
      <c r="F31" s="100"/>
      <c r="G31" s="100"/>
      <c r="H31" s="100"/>
      <c r="I31" s="100"/>
      <c r="J31" s="101"/>
      <c r="K31" s="3"/>
      <c r="L31" s="55"/>
      <c r="M31" s="18"/>
      <c r="N31" s="18"/>
      <c r="O31" s="18"/>
      <c r="P31" s="36">
        <f t="shared" si="0"/>
        <v>0</v>
      </c>
    </row>
    <row r="32" spans="3:16" ht="15.6" x14ac:dyDescent="0.3">
      <c r="C32" s="6">
        <f t="shared" si="1"/>
        <v>25</v>
      </c>
      <c r="D32" s="3"/>
      <c r="E32" s="99"/>
      <c r="F32" s="100"/>
      <c r="G32" s="100"/>
      <c r="H32" s="100"/>
      <c r="I32" s="100"/>
      <c r="J32" s="101"/>
      <c r="K32" s="3"/>
      <c r="L32" s="55"/>
      <c r="M32" s="18"/>
      <c r="N32" s="18"/>
      <c r="O32" s="18"/>
      <c r="P32" s="36">
        <f t="shared" si="0"/>
        <v>0</v>
      </c>
    </row>
    <row r="33" spans="3:16" ht="15.6" x14ac:dyDescent="0.3">
      <c r="C33" s="6">
        <f t="shared" si="1"/>
        <v>26</v>
      </c>
      <c r="D33" s="3"/>
      <c r="E33" s="99"/>
      <c r="F33" s="100"/>
      <c r="G33" s="100"/>
      <c r="H33" s="100"/>
      <c r="I33" s="100"/>
      <c r="J33" s="101"/>
      <c r="K33" s="3"/>
      <c r="L33" s="55"/>
      <c r="M33" s="18"/>
      <c r="N33" s="18"/>
      <c r="O33" s="18"/>
      <c r="P33" s="36">
        <f t="shared" si="0"/>
        <v>0</v>
      </c>
    </row>
    <row r="34" spans="3:16" ht="15.6" x14ac:dyDescent="0.3">
      <c r="C34" s="6">
        <f t="shared" si="1"/>
        <v>27</v>
      </c>
      <c r="D34" s="3"/>
      <c r="E34" s="99"/>
      <c r="F34" s="100"/>
      <c r="G34" s="100"/>
      <c r="H34" s="100"/>
      <c r="I34" s="100"/>
      <c r="J34" s="101"/>
      <c r="K34" s="3"/>
      <c r="L34" s="55"/>
      <c r="M34" s="18"/>
      <c r="N34" s="18"/>
      <c r="O34" s="18"/>
      <c r="P34" s="36">
        <f t="shared" si="0"/>
        <v>0</v>
      </c>
    </row>
    <row r="35" spans="3:16" ht="15.6" x14ac:dyDescent="0.3">
      <c r="C35" s="6">
        <f t="shared" si="1"/>
        <v>28</v>
      </c>
      <c r="D35" s="3"/>
      <c r="E35" s="99"/>
      <c r="F35" s="100"/>
      <c r="G35" s="100"/>
      <c r="H35" s="100"/>
      <c r="I35" s="100"/>
      <c r="J35" s="101"/>
      <c r="K35" s="59"/>
      <c r="L35" s="55"/>
      <c r="M35" s="18"/>
      <c r="N35" s="18"/>
      <c r="O35" s="18"/>
      <c r="P35" s="36">
        <f t="shared" si="0"/>
        <v>0</v>
      </c>
    </row>
    <row r="36" spans="3:16" ht="15.6" x14ac:dyDescent="0.3">
      <c r="C36" s="6">
        <f t="shared" si="1"/>
        <v>29</v>
      </c>
      <c r="D36" s="3"/>
      <c r="E36" s="99"/>
      <c r="F36" s="100"/>
      <c r="G36" s="100"/>
      <c r="H36" s="100"/>
      <c r="I36" s="100"/>
      <c r="J36" s="101"/>
      <c r="K36" s="59"/>
      <c r="L36" s="55"/>
      <c r="M36" s="18"/>
      <c r="N36" s="18"/>
      <c r="O36" s="18"/>
      <c r="P36" s="36">
        <f t="shared" si="0"/>
        <v>0</v>
      </c>
    </row>
    <row r="37" spans="3:16" ht="15.6" x14ac:dyDescent="0.3">
      <c r="C37" s="6">
        <f t="shared" si="1"/>
        <v>30</v>
      </c>
      <c r="E37" s="99"/>
      <c r="F37" s="100"/>
      <c r="G37" s="100"/>
      <c r="H37" s="100"/>
      <c r="I37" s="100"/>
      <c r="J37" s="101"/>
      <c r="K37" s="59"/>
      <c r="L37" s="55"/>
      <c r="M37" s="18"/>
      <c r="N37" s="18"/>
      <c r="O37" s="18"/>
      <c r="P37" s="36">
        <f t="shared" si="0"/>
        <v>0</v>
      </c>
    </row>
    <row r="38" spans="3:16" ht="15.6" x14ac:dyDescent="0.3">
      <c r="C38" s="6">
        <f t="shared" si="1"/>
        <v>31</v>
      </c>
      <c r="D38" s="16"/>
      <c r="E38" s="99"/>
      <c r="F38" s="100"/>
      <c r="G38" s="100"/>
      <c r="H38" s="100"/>
      <c r="I38" s="100"/>
      <c r="J38" s="101"/>
      <c r="K38" s="54"/>
      <c r="L38" s="55"/>
      <c r="M38" s="18"/>
      <c r="N38" s="18"/>
      <c r="O38" s="18"/>
      <c r="P38" s="36">
        <f t="shared" si="0"/>
        <v>0</v>
      </c>
    </row>
    <row r="39" spans="3:16" ht="15.6" x14ac:dyDescent="0.3">
      <c r="C39" s="6">
        <f t="shared" si="1"/>
        <v>32</v>
      </c>
      <c r="D39" s="16"/>
      <c r="E39" s="99"/>
      <c r="F39" s="100"/>
      <c r="G39" s="100"/>
      <c r="H39" s="100"/>
      <c r="I39" s="100"/>
      <c r="J39" s="101"/>
      <c r="K39" s="54"/>
      <c r="L39" s="55"/>
      <c r="M39" s="18"/>
      <c r="N39" s="18"/>
      <c r="O39" s="18"/>
      <c r="P39" s="36">
        <f t="shared" si="0"/>
        <v>0</v>
      </c>
    </row>
    <row r="40" spans="3:16" ht="15.6" x14ac:dyDescent="0.3">
      <c r="C40" s="6">
        <f t="shared" si="1"/>
        <v>33</v>
      </c>
      <c r="D40" s="16"/>
      <c r="E40" s="99"/>
      <c r="F40" s="100"/>
      <c r="G40" s="100"/>
      <c r="H40" s="100"/>
      <c r="I40" s="100"/>
      <c r="J40" s="101"/>
      <c r="K40" s="54"/>
      <c r="L40" s="55"/>
      <c r="M40" s="18"/>
      <c r="N40" s="18"/>
      <c r="O40" s="18"/>
      <c r="P40" s="36">
        <f t="shared" si="0"/>
        <v>0</v>
      </c>
    </row>
    <row r="41" spans="3:16" ht="15.6" x14ac:dyDescent="0.3">
      <c r="C41" s="3"/>
      <c r="D41" s="16"/>
      <c r="E41" s="86"/>
      <c r="F41" s="102"/>
      <c r="G41" s="102"/>
      <c r="H41" s="102"/>
      <c r="I41" s="102"/>
      <c r="J41" s="103"/>
      <c r="K41" s="41"/>
      <c r="L41" s="40"/>
      <c r="M41" s="18"/>
      <c r="N41" s="18"/>
      <c r="O41" s="18"/>
      <c r="P41" s="17"/>
    </row>
    <row r="42" spans="3:16" ht="18" x14ac:dyDescent="0.35">
      <c r="C42" s="6"/>
      <c r="D42" s="3"/>
      <c r="E42" s="86" t="s">
        <v>25</v>
      </c>
      <c r="F42" s="87"/>
      <c r="G42" s="87"/>
      <c r="H42" s="87"/>
      <c r="I42" s="87"/>
      <c r="J42" s="88"/>
      <c r="K42" s="41" t="b">
        <f>K44=COUNTIF(K7:K22,"&lt;70")</f>
        <v>1</v>
      </c>
      <c r="L42" s="39">
        <f>(K42*100)/17</f>
        <v>5.882352941176471</v>
      </c>
      <c r="M42" s="19"/>
      <c r="N42" s="19"/>
      <c r="O42" s="19"/>
      <c r="P42" s="17"/>
    </row>
    <row r="43" spans="3:16" x14ac:dyDescent="0.3">
      <c r="D43" s="81"/>
      <c r="E43" s="81"/>
      <c r="F43" s="1"/>
      <c r="I43" s="89" t="s">
        <v>16</v>
      </c>
      <c r="J43" s="89"/>
      <c r="K43" s="10">
        <f>COUNTIF(K8:K38,"&gt;=70")</f>
        <v>17</v>
      </c>
      <c r="L43" s="10"/>
      <c r="M43" s="10">
        <f>COUNTIF(M8:M42,"&gt;=70")</f>
        <v>0</v>
      </c>
      <c r="N43" s="10">
        <f>COUNTIF(N8:N42,"&gt;=70")</f>
        <v>0</v>
      </c>
      <c r="O43" s="10"/>
      <c r="P43" s="14">
        <f>COUNTIF(P8:P30,"&gt;=70")</f>
        <v>0</v>
      </c>
    </row>
    <row r="44" spans="3:16" x14ac:dyDescent="0.3">
      <c r="D44" s="81"/>
      <c r="E44" s="81"/>
      <c r="F44" s="7"/>
      <c r="I44" s="84" t="s">
        <v>17</v>
      </c>
      <c r="J44" s="84"/>
      <c r="K44" s="11">
        <f>COUNTIF(K8:K38,"&lt;70")</f>
        <v>0</v>
      </c>
      <c r="L44" s="11"/>
      <c r="M44" s="11">
        <f>COUNTIF(M8:M42,"&lt;70")</f>
        <v>0</v>
      </c>
      <c r="N44" s="11">
        <f>COUNTIF(N8:N42,"&lt;70")</f>
        <v>0</v>
      </c>
      <c r="O44" s="11"/>
      <c r="P44" s="11"/>
    </row>
    <row r="45" spans="3:16" x14ac:dyDescent="0.3">
      <c r="D45" s="81"/>
      <c r="E45" s="81"/>
      <c r="F45" s="81"/>
      <c r="I45" s="84" t="s">
        <v>18</v>
      </c>
      <c r="J45" s="84"/>
      <c r="K45" s="11">
        <f>COUNT(K8:K25)</f>
        <v>17</v>
      </c>
      <c r="L45" s="11"/>
      <c r="M45" s="11">
        <f>COUNT(M8:M42)</f>
        <v>0</v>
      </c>
      <c r="N45" s="11">
        <f>COUNT(N8:N42)</f>
        <v>0</v>
      </c>
      <c r="O45" s="11"/>
      <c r="P45" s="11"/>
    </row>
    <row r="46" spans="3:16" x14ac:dyDescent="0.3">
      <c r="D46" s="81"/>
      <c r="E46" s="81"/>
      <c r="F46" s="1"/>
      <c r="I46" s="85" t="s">
        <v>13</v>
      </c>
      <c r="J46" s="85"/>
      <c r="K46" s="12">
        <f>K43/K45</f>
        <v>1</v>
      </c>
      <c r="L46" s="13" t="e">
        <f t="shared" ref="L46:P46" si="2">L43/L45</f>
        <v>#DIV/0!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81"/>
      <c r="E47" s="81"/>
      <c r="F47" s="1"/>
      <c r="I47" s="85" t="s">
        <v>14</v>
      </c>
      <c r="J47" s="85"/>
      <c r="K47" s="12">
        <f>K44/K45</f>
        <v>0</v>
      </c>
      <c r="L47" s="12" t="e">
        <f t="shared" ref="L47:P47" si="3">L44/L45</f>
        <v>#DIV/0!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81"/>
      <c r="E48" s="81"/>
      <c r="F48" s="7"/>
    </row>
    <row r="49" spans="4:15" x14ac:dyDescent="0.3">
      <c r="D49" s="1"/>
      <c r="E49" s="1"/>
      <c r="F49" s="7"/>
    </row>
    <row r="50" spans="4:15" x14ac:dyDescent="0.3">
      <c r="K50" s="82"/>
      <c r="L50" s="82"/>
      <c r="M50" s="82"/>
      <c r="N50" s="82"/>
      <c r="O50" s="1"/>
    </row>
    <row r="51" spans="4:15" x14ac:dyDescent="0.3">
      <c r="K51" s="83" t="s">
        <v>15</v>
      </c>
      <c r="L51" s="83"/>
      <c r="M51" s="83"/>
      <c r="N51" s="83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zoomScale="120" zoomScaleNormal="120" workbookViewId="0">
      <selection activeCell="K12" sqref="K12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1.109375" customWidth="1"/>
    <col min="17" max="18" width="5.6640625" customWidth="1"/>
  </cols>
  <sheetData>
    <row r="1" spans="3:17" ht="15.6" x14ac:dyDescent="0.3">
      <c r="C1" s="94" t="s">
        <v>9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"/>
      <c r="Q1" s="2"/>
    </row>
    <row r="2" spans="3:17" x14ac:dyDescent="0.3">
      <c r="D2" s="95" t="s">
        <v>8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"/>
      <c r="Q2" s="1"/>
    </row>
    <row r="3" spans="3:17" ht="18" x14ac:dyDescent="0.35">
      <c r="D3" t="s">
        <v>0</v>
      </c>
      <c r="E3" s="107" t="s">
        <v>34</v>
      </c>
      <c r="F3" s="107"/>
      <c r="G3" s="107"/>
      <c r="H3" s="107"/>
      <c r="J3" t="s">
        <v>1</v>
      </c>
      <c r="K3" s="108" t="s">
        <v>37</v>
      </c>
      <c r="L3" s="108"/>
      <c r="O3" t="s">
        <v>2</v>
      </c>
      <c r="P3" s="37">
        <v>45588</v>
      </c>
    </row>
    <row r="4" spans="3:17" ht="6.75" customHeight="1" x14ac:dyDescent="0.3"/>
    <row r="5" spans="3:17" x14ac:dyDescent="0.3">
      <c r="D5" t="s">
        <v>3</v>
      </c>
      <c r="E5" s="108" t="s">
        <v>36</v>
      </c>
      <c r="F5" s="108"/>
      <c r="G5" s="108"/>
      <c r="H5" s="108"/>
      <c r="J5" s="81" t="s">
        <v>19</v>
      </c>
      <c r="K5" s="81"/>
      <c r="L5" s="82" t="s">
        <v>26</v>
      </c>
      <c r="M5" s="82"/>
      <c r="N5" s="82"/>
      <c r="O5" s="82"/>
      <c r="P5" s="82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8" t="s">
        <v>5</v>
      </c>
      <c r="F7" s="98"/>
      <c r="G7" s="98"/>
      <c r="H7" s="98"/>
      <c r="I7" s="98"/>
      <c r="J7" s="98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6">
        <v>1</v>
      </c>
      <c r="D8" s="3" t="str">
        <f>[4]sheet1!B3</f>
        <v>231U0015</v>
      </c>
      <c r="E8" s="91" t="str">
        <f>[4]sheet1!C3</f>
        <v>BELLI ARRES LUIS MAURI</v>
      </c>
      <c r="F8" s="92"/>
      <c r="G8" s="92"/>
      <c r="H8" s="92"/>
      <c r="I8" s="92"/>
      <c r="J8" s="93"/>
      <c r="K8" s="3">
        <v>70</v>
      </c>
      <c r="L8" s="4"/>
      <c r="M8" s="4"/>
      <c r="N8" s="4"/>
      <c r="O8" s="4"/>
      <c r="P8" s="9">
        <f>SUM(K8:N8)/4</f>
        <v>17.5</v>
      </c>
    </row>
    <row r="9" spans="3:17" ht="15.6" x14ac:dyDescent="0.3">
      <c r="C9" s="6">
        <f>C8+1</f>
        <v>2</v>
      </c>
      <c r="D9" s="3" t="str">
        <f>[4]sheet1!B4</f>
        <v>231U0028</v>
      </c>
      <c r="E9" s="91" t="str">
        <f>[4]sheet1!C4</f>
        <v>COUBERT JARAMILLO EMILY AYLIN</v>
      </c>
      <c r="F9" s="92"/>
      <c r="G9" s="92"/>
      <c r="H9" s="92"/>
      <c r="I9" s="92"/>
      <c r="J9" s="93"/>
      <c r="K9" s="3">
        <v>70</v>
      </c>
      <c r="L9" s="4"/>
      <c r="M9" s="4"/>
      <c r="N9" s="4"/>
      <c r="O9" s="4"/>
      <c r="P9" s="9">
        <f t="shared" ref="P9:P30" si="0">SUM(K9:N9)/4</f>
        <v>17.5</v>
      </c>
    </row>
    <row r="10" spans="3:17" ht="15.6" x14ac:dyDescent="0.3">
      <c r="C10" s="6">
        <v>3</v>
      </c>
      <c r="D10" s="3" t="str">
        <f>[4]sheet1!B5</f>
        <v>221U0074</v>
      </c>
      <c r="E10" s="91" t="str">
        <f>[4]sheet1!C5</f>
        <v>CRUZ ANDRADE ANGEL DE JESUS</v>
      </c>
      <c r="F10" s="92"/>
      <c r="G10" s="92"/>
      <c r="H10" s="92"/>
      <c r="I10" s="92"/>
      <c r="J10" s="93"/>
      <c r="K10" s="3">
        <v>70</v>
      </c>
      <c r="L10" s="4"/>
      <c r="M10" s="4"/>
      <c r="N10" s="4"/>
      <c r="O10" s="4"/>
      <c r="P10" s="9">
        <f t="shared" si="0"/>
        <v>17.5</v>
      </c>
    </row>
    <row r="11" spans="3:17" ht="15.6" x14ac:dyDescent="0.3">
      <c r="C11" s="6">
        <v>4</v>
      </c>
      <c r="D11" s="3" t="str">
        <f>[4]sheet1!B6</f>
        <v>231U0664</v>
      </c>
      <c r="E11" s="91" t="str">
        <f>[4]sheet1!C6</f>
        <v>GONZALEZ ROBLES ADONAY VICENTE</v>
      </c>
      <c r="F11" s="92"/>
      <c r="G11" s="92"/>
      <c r="H11" s="92"/>
      <c r="I11" s="92"/>
      <c r="J11" s="93"/>
      <c r="K11" s="3">
        <v>70</v>
      </c>
      <c r="L11" s="4"/>
      <c r="M11" s="4"/>
      <c r="N11" s="4"/>
      <c r="O11" s="4"/>
      <c r="P11" s="9">
        <f t="shared" si="0"/>
        <v>17.5</v>
      </c>
    </row>
    <row r="12" spans="3:17" ht="15.6" x14ac:dyDescent="0.3">
      <c r="C12" s="6">
        <v>5</v>
      </c>
      <c r="D12" s="3" t="str">
        <f>[4]sheet1!B7</f>
        <v>231U0036</v>
      </c>
      <c r="E12" s="91" t="str">
        <f>[4]sheet1!C7</f>
        <v>HERNANDEZ URIBE REGINA DE LOS ANGELES</v>
      </c>
      <c r="F12" s="92"/>
      <c r="G12" s="92"/>
      <c r="H12" s="92"/>
      <c r="I12" s="92"/>
      <c r="J12" s="93"/>
      <c r="K12" s="3">
        <v>70</v>
      </c>
      <c r="L12" s="4"/>
      <c r="M12" s="4"/>
      <c r="N12" s="4"/>
      <c r="O12" s="4"/>
      <c r="P12" s="9">
        <f t="shared" si="0"/>
        <v>17.5</v>
      </c>
    </row>
    <row r="13" spans="3:17" ht="15.6" x14ac:dyDescent="0.3">
      <c r="C13" s="6">
        <v>6</v>
      </c>
      <c r="D13" s="3" t="str">
        <f>[4]sheet1!B8</f>
        <v>231U0038</v>
      </c>
      <c r="E13" s="91" t="str">
        <f>[4]sheet1!C8</f>
        <v>IXBA LAZCANO FELIPE</v>
      </c>
      <c r="F13" s="92"/>
      <c r="G13" s="92"/>
      <c r="H13" s="92"/>
      <c r="I13" s="92"/>
      <c r="J13" s="93"/>
      <c r="K13" s="3">
        <v>70</v>
      </c>
      <c r="L13" s="4"/>
      <c r="M13" s="4"/>
      <c r="N13" s="4"/>
      <c r="O13" s="4"/>
      <c r="P13" s="9">
        <f t="shared" si="0"/>
        <v>17.5</v>
      </c>
    </row>
    <row r="14" spans="3:17" ht="15.6" x14ac:dyDescent="0.3">
      <c r="C14" s="6">
        <v>7</v>
      </c>
      <c r="D14" s="3" t="str">
        <f>[4]sheet1!B9</f>
        <v>231U0046</v>
      </c>
      <c r="E14" s="91" t="str">
        <f>[4]sheet1!C9</f>
        <v>MARTÍNEZ BARCENAS EMMANUEL</v>
      </c>
      <c r="F14" s="92"/>
      <c r="G14" s="92"/>
      <c r="H14" s="92"/>
      <c r="I14" s="92"/>
      <c r="J14" s="93"/>
      <c r="K14" s="3">
        <v>70</v>
      </c>
      <c r="L14" s="47"/>
      <c r="M14" s="4"/>
      <c r="N14" s="4"/>
      <c r="O14" s="4"/>
      <c r="P14" s="9">
        <f t="shared" si="0"/>
        <v>17.5</v>
      </c>
    </row>
    <row r="15" spans="3:17" ht="15.6" x14ac:dyDescent="0.3">
      <c r="C15" s="6">
        <v>8</v>
      </c>
      <c r="D15" t="str">
        <f>[4]sheet1!B10</f>
        <v>231U0049</v>
      </c>
      <c r="E15" s="91" t="str">
        <f>[4]sheet1!C10</f>
        <v>MEZO XOLO JESUS ALBERTO</v>
      </c>
      <c r="F15" s="92"/>
      <c r="G15" s="92"/>
      <c r="H15" s="92"/>
      <c r="I15" s="92"/>
      <c r="J15" s="93"/>
      <c r="K15" s="3">
        <v>70</v>
      </c>
      <c r="L15" s="47"/>
      <c r="M15" s="4"/>
      <c r="N15" s="4"/>
      <c r="O15" s="4"/>
      <c r="P15" s="9">
        <f t="shared" si="0"/>
        <v>17.5</v>
      </c>
    </row>
    <row r="16" spans="3:17" ht="15.6" x14ac:dyDescent="0.3">
      <c r="C16" s="6">
        <v>9</v>
      </c>
      <c r="D16" t="str">
        <f>[4]sheet1!B11</f>
        <v>231U0050</v>
      </c>
      <c r="E16" s="91" t="str">
        <f>[4]sheet1!C11</f>
        <v>MIROS LUCHO BENITO</v>
      </c>
      <c r="F16" s="92"/>
      <c r="G16" s="92"/>
      <c r="H16" s="92"/>
      <c r="I16" s="92"/>
      <c r="J16" s="93"/>
      <c r="K16" s="3">
        <v>72</v>
      </c>
      <c r="L16" s="47"/>
      <c r="M16" s="4"/>
      <c r="N16" s="4"/>
      <c r="O16" s="4"/>
      <c r="P16" s="9">
        <f t="shared" si="0"/>
        <v>18</v>
      </c>
    </row>
    <row r="17" spans="3:16" ht="15.6" x14ac:dyDescent="0.3">
      <c r="C17" s="6">
        <v>10</v>
      </c>
      <c r="D17" t="str">
        <f>[4]sheet1!B12</f>
        <v>231U0058</v>
      </c>
      <c r="E17" s="91" t="str">
        <f>[4]sheet1!C12</f>
        <v>POLITO IXTEPAN IVANA YAMILA</v>
      </c>
      <c r="F17" s="92"/>
      <c r="G17" s="92"/>
      <c r="H17" s="92"/>
      <c r="I17" s="92"/>
      <c r="J17" s="93"/>
      <c r="K17" s="3">
        <v>70</v>
      </c>
      <c r="L17" s="47"/>
      <c r="M17" s="4"/>
      <c r="N17" s="4"/>
      <c r="O17" s="4"/>
      <c r="P17" s="9">
        <f t="shared" si="0"/>
        <v>17.5</v>
      </c>
    </row>
    <row r="18" spans="3:16" ht="15.6" x14ac:dyDescent="0.3">
      <c r="C18" s="6">
        <f t="shared" ref="C18:C19" si="1">C17+1</f>
        <v>11</v>
      </c>
      <c r="D18" t="str">
        <f>[4]sheet1!B13</f>
        <v>231U0061</v>
      </c>
      <c r="E18" s="91" t="str">
        <f>[4]sheet1!C13</f>
        <v>RAMIREZ ALEGRIA MARCO ANTONIO</v>
      </c>
      <c r="F18" s="92"/>
      <c r="G18" s="92"/>
      <c r="H18" s="92"/>
      <c r="I18" s="92"/>
      <c r="J18" s="93"/>
      <c r="K18" s="3">
        <v>70</v>
      </c>
      <c r="L18" s="47"/>
      <c r="M18" s="4"/>
      <c r="N18" s="4"/>
      <c r="O18" s="4"/>
      <c r="P18" s="9">
        <f t="shared" si="0"/>
        <v>17.5</v>
      </c>
    </row>
    <row r="19" spans="3:16" ht="15.6" x14ac:dyDescent="0.3">
      <c r="C19" s="6">
        <f t="shared" si="1"/>
        <v>12</v>
      </c>
      <c r="D19" t="str">
        <f>[4]sheet1!B14</f>
        <v>231U0074</v>
      </c>
      <c r="E19" s="91" t="str">
        <f>[4]sheet1!C14</f>
        <v>SANCHEZ SINTA FLORISSA</v>
      </c>
      <c r="F19" s="92"/>
      <c r="G19" s="92"/>
      <c r="H19" s="92"/>
      <c r="I19" s="92"/>
      <c r="J19" s="93"/>
      <c r="K19" s="3">
        <v>70</v>
      </c>
      <c r="L19" s="47"/>
      <c r="M19" s="4"/>
      <c r="N19" s="4"/>
      <c r="O19" s="4"/>
      <c r="P19" s="9">
        <f t="shared" si="0"/>
        <v>17.5</v>
      </c>
    </row>
    <row r="20" spans="3:16" ht="15.6" x14ac:dyDescent="0.3">
      <c r="C20" s="6">
        <f>C19+1</f>
        <v>13</v>
      </c>
      <c r="D20" t="str">
        <f>[4]sheet1!B15</f>
        <v>231U0077</v>
      </c>
      <c r="E20" s="91" t="str">
        <f>[4]sheet1!C15</f>
        <v>TON LOPEZ MARIA FERNANDA</v>
      </c>
      <c r="F20" s="92"/>
      <c r="G20" s="92"/>
      <c r="H20" s="92"/>
      <c r="I20" s="92"/>
      <c r="J20" s="93"/>
      <c r="K20" s="3">
        <v>75</v>
      </c>
      <c r="L20" s="47"/>
      <c r="M20" s="4"/>
      <c r="N20" s="4"/>
      <c r="O20" s="4"/>
      <c r="P20" s="9">
        <f t="shared" si="0"/>
        <v>18.75</v>
      </c>
    </row>
    <row r="21" spans="3:16" ht="15.6" x14ac:dyDescent="0.3">
      <c r="C21" s="6">
        <v>14</v>
      </c>
      <c r="D21" t="str">
        <f>[4]sheet1!B16</f>
        <v>231U0079</v>
      </c>
      <c r="E21" s="91" t="str">
        <f>[4]sheet1!C16</f>
        <v>VELASCO CATEMAXCA JESUS</v>
      </c>
      <c r="F21" s="92"/>
      <c r="G21" s="92"/>
      <c r="H21" s="92"/>
      <c r="I21" s="92"/>
      <c r="J21" s="93"/>
      <c r="K21" s="3">
        <v>70</v>
      </c>
      <c r="L21" s="47"/>
      <c r="M21" s="4"/>
      <c r="N21" s="4"/>
      <c r="O21" s="4"/>
      <c r="P21" s="9">
        <f t="shared" si="0"/>
        <v>17.5</v>
      </c>
    </row>
    <row r="22" spans="3:16" ht="15.6" x14ac:dyDescent="0.3">
      <c r="C22" s="6">
        <v>15</v>
      </c>
      <c r="D22" t="str">
        <f>[4]sheet1!B17</f>
        <v>231U0081</v>
      </c>
      <c r="E22" s="91" t="str">
        <f>[4]sheet1!C17</f>
        <v>VELAZQUEZ BAXIN ERICK RAUL</v>
      </c>
      <c r="F22" s="92"/>
      <c r="G22" s="92"/>
      <c r="H22" s="92"/>
      <c r="I22" s="92"/>
      <c r="J22" s="93"/>
      <c r="K22" s="3">
        <v>70</v>
      </c>
      <c r="L22" s="47"/>
      <c r="M22" s="4"/>
      <c r="N22" s="4"/>
      <c r="O22" s="4"/>
      <c r="P22" s="9">
        <f t="shared" si="0"/>
        <v>17.5</v>
      </c>
    </row>
    <row r="23" spans="3:16" ht="15.6" x14ac:dyDescent="0.3">
      <c r="C23" s="6">
        <f t="shared" ref="C23:C28" si="2">C22+1</f>
        <v>16</v>
      </c>
      <c r="D23" t="str">
        <f>[4]sheet1!B18</f>
        <v>231U0083</v>
      </c>
      <c r="E23" s="91" t="str">
        <f>[4]sheet1!C18</f>
        <v>VICENTE BONFIL CITLALI DEL CARMEN</v>
      </c>
      <c r="F23" s="92"/>
      <c r="G23" s="92"/>
      <c r="H23" s="92"/>
      <c r="I23" s="92"/>
      <c r="J23" s="93"/>
      <c r="K23" s="3">
        <v>70</v>
      </c>
      <c r="L23" s="47"/>
      <c r="M23" s="4"/>
      <c r="N23" s="4"/>
      <c r="O23" s="4"/>
      <c r="P23" s="9">
        <f t="shared" si="0"/>
        <v>17.5</v>
      </c>
    </row>
    <row r="24" spans="3:16" ht="15.6" x14ac:dyDescent="0.3">
      <c r="C24" s="6">
        <f t="shared" si="2"/>
        <v>17</v>
      </c>
      <c r="E24" s="91"/>
      <c r="F24" s="92"/>
      <c r="G24" s="92"/>
      <c r="H24" s="92"/>
      <c r="I24" s="92"/>
      <c r="J24" s="93"/>
      <c r="K24" s="3"/>
      <c r="L24" s="47"/>
      <c r="M24" s="4"/>
      <c r="N24" s="4"/>
      <c r="O24" s="4"/>
      <c r="P24" s="9">
        <f t="shared" si="0"/>
        <v>0</v>
      </c>
    </row>
    <row r="25" spans="3:16" ht="15.6" x14ac:dyDescent="0.3">
      <c r="C25" s="6">
        <f t="shared" si="2"/>
        <v>18</v>
      </c>
      <c r="E25" s="91"/>
      <c r="F25" s="92"/>
      <c r="G25" s="92"/>
      <c r="H25" s="92"/>
      <c r="I25" s="92"/>
      <c r="J25" s="93"/>
      <c r="K25" s="3"/>
      <c r="L25" s="47"/>
      <c r="M25" s="4"/>
      <c r="N25" s="4"/>
      <c r="O25" s="4"/>
      <c r="P25" s="9">
        <f t="shared" si="0"/>
        <v>0</v>
      </c>
    </row>
    <row r="26" spans="3:16" ht="15.6" x14ac:dyDescent="0.3">
      <c r="C26" s="6">
        <f t="shared" si="2"/>
        <v>19</v>
      </c>
      <c r="E26" s="91"/>
      <c r="F26" s="92"/>
      <c r="G26" s="92"/>
      <c r="H26" s="92"/>
      <c r="I26" s="92"/>
      <c r="J26" s="93"/>
      <c r="K26" s="3"/>
      <c r="L26" s="47"/>
      <c r="M26" s="4"/>
      <c r="N26" s="4"/>
      <c r="O26" s="4"/>
      <c r="P26" s="9">
        <f t="shared" si="0"/>
        <v>0</v>
      </c>
    </row>
    <row r="27" spans="3:16" ht="15.6" x14ac:dyDescent="0.3">
      <c r="C27" s="6">
        <f t="shared" si="2"/>
        <v>20</v>
      </c>
      <c r="E27" s="91"/>
      <c r="F27" s="92"/>
      <c r="G27" s="92"/>
      <c r="H27" s="92"/>
      <c r="I27" s="92"/>
      <c r="J27" s="93"/>
      <c r="K27" s="3"/>
      <c r="L27" s="47"/>
      <c r="M27" s="4"/>
      <c r="N27" s="4"/>
      <c r="O27" s="4"/>
      <c r="P27" s="9">
        <f t="shared" si="0"/>
        <v>0</v>
      </c>
    </row>
    <row r="28" spans="3:16" ht="15.6" x14ac:dyDescent="0.3">
      <c r="C28" s="6">
        <f t="shared" si="2"/>
        <v>21</v>
      </c>
      <c r="E28" s="91"/>
      <c r="F28" s="92"/>
      <c r="G28" s="92"/>
      <c r="H28" s="92"/>
      <c r="I28" s="92"/>
      <c r="J28" s="93"/>
      <c r="K28" s="3"/>
      <c r="L28" s="47"/>
      <c r="M28" s="4"/>
      <c r="N28" s="4"/>
      <c r="O28" s="4"/>
      <c r="P28" s="9">
        <f t="shared" si="0"/>
        <v>0</v>
      </c>
    </row>
    <row r="29" spans="3:16" ht="15.6" x14ac:dyDescent="0.3">
      <c r="C29" s="6">
        <v>22</v>
      </c>
      <c r="E29" s="109"/>
      <c r="F29" s="110"/>
      <c r="G29" s="110"/>
      <c r="H29" s="110"/>
      <c r="I29" s="110"/>
      <c r="J29" s="111"/>
      <c r="K29" s="3"/>
      <c r="L29" s="18"/>
      <c r="M29" s="18"/>
      <c r="N29" s="18"/>
      <c r="O29" s="18"/>
      <c r="P29" s="9">
        <f t="shared" si="0"/>
        <v>0</v>
      </c>
    </row>
    <row r="30" spans="3:16" ht="15.6" x14ac:dyDescent="0.3">
      <c r="C30" s="6">
        <v>23</v>
      </c>
      <c r="E30" s="109"/>
      <c r="F30" s="110"/>
      <c r="G30" s="110"/>
      <c r="H30" s="110"/>
      <c r="I30" s="110"/>
      <c r="J30" s="111"/>
      <c r="L30" s="48"/>
      <c r="M30" s="48"/>
      <c r="N30" s="48"/>
      <c r="O30" s="48"/>
      <c r="P30" s="9">
        <f t="shared" si="0"/>
        <v>0</v>
      </c>
    </row>
    <row r="31" spans="3:16" x14ac:dyDescent="0.3">
      <c r="C31" s="6"/>
      <c r="D31" s="44"/>
      <c r="E31" s="112"/>
      <c r="F31" s="112"/>
      <c r="G31" s="112"/>
      <c r="H31" s="112"/>
      <c r="I31" s="112"/>
      <c r="J31" s="112"/>
      <c r="K31" s="38"/>
      <c r="L31" s="38"/>
      <c r="M31" s="49"/>
      <c r="N31" s="49"/>
      <c r="O31" s="49"/>
      <c r="P31" s="46"/>
    </row>
    <row r="32" spans="3:16" x14ac:dyDescent="0.3">
      <c r="C32" s="3"/>
      <c r="D32" s="44"/>
      <c r="E32" s="113" t="s">
        <v>24</v>
      </c>
      <c r="F32" s="114"/>
      <c r="G32" s="114"/>
      <c r="H32" s="114"/>
      <c r="I32" s="114"/>
      <c r="J32" s="115"/>
      <c r="K32" s="50">
        <f>SUM(K8:K29)/22</f>
        <v>51.227272727272727</v>
      </c>
      <c r="L32" s="38">
        <f>SUM(L8:L29)/22</f>
        <v>0</v>
      </c>
      <c r="M32" s="49"/>
      <c r="N32" s="49"/>
      <c r="O32" s="49"/>
      <c r="P32" s="46"/>
    </row>
    <row r="33" spans="3:16" ht="18" x14ac:dyDescent="0.35">
      <c r="C33" s="6"/>
      <c r="D33" s="45"/>
      <c r="E33" s="86" t="s">
        <v>25</v>
      </c>
      <c r="F33" s="87"/>
      <c r="G33" s="87"/>
      <c r="H33" s="87"/>
      <c r="I33" s="87"/>
      <c r="J33" s="88"/>
      <c r="K33" s="51">
        <f>COUNTIF(K7:K29,"&gt;=63")</f>
        <v>16</v>
      </c>
      <c r="L33" s="39">
        <f>COUNTIF(L7:L29,"&gt;=65")</f>
        <v>0</v>
      </c>
      <c r="M33" s="45"/>
      <c r="N33" s="45"/>
      <c r="O33" s="45"/>
      <c r="P33" s="46"/>
    </row>
    <row r="34" spans="3:16" x14ac:dyDescent="0.3">
      <c r="D34" s="81"/>
      <c r="E34" s="81"/>
      <c r="F34" s="1"/>
      <c r="I34" s="89" t="s">
        <v>16</v>
      </c>
      <c r="J34" s="89"/>
      <c r="K34" s="10">
        <f>COUNTIF(K8:K30,"&gt;=70")</f>
        <v>16</v>
      </c>
      <c r="L34" s="10">
        <f>COUNTIF(L8:L29,"&gt;=70")</f>
        <v>0</v>
      </c>
      <c r="M34" s="10">
        <f>COUNTIF(M8:M33,"&gt;=70")</f>
        <v>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81"/>
      <c r="E35" s="81"/>
      <c r="F35" s="7"/>
      <c r="I35" s="84" t="s">
        <v>17</v>
      </c>
      <c r="J35" s="84"/>
      <c r="K35" s="11">
        <f>COUNTIF(K8:K30,"&lt;70")</f>
        <v>0</v>
      </c>
      <c r="L35" s="11">
        <f>COUNT(L8:L24)</f>
        <v>0</v>
      </c>
      <c r="M35" s="11">
        <f>COUNTIF(M8:M33,"&lt;70")</f>
        <v>0</v>
      </c>
      <c r="N35" s="11"/>
      <c r="O35" s="11">
        <f>COUNTIF(O8:O33,"&lt;70")</f>
        <v>0</v>
      </c>
      <c r="P35" s="11">
        <f>COUNTIF(P8:P33,"&lt;70")</f>
        <v>23</v>
      </c>
    </row>
    <row r="36" spans="3:16" x14ac:dyDescent="0.3">
      <c r="D36" s="81"/>
      <c r="E36" s="81"/>
      <c r="F36" s="81"/>
      <c r="I36" s="84" t="s">
        <v>18</v>
      </c>
      <c r="J36" s="84"/>
      <c r="K36" s="11">
        <f>COUNT(K8:K24)</f>
        <v>16</v>
      </c>
      <c r="L36" s="11"/>
      <c r="M36" s="11">
        <f>COUNT(M8:M33)</f>
        <v>0</v>
      </c>
      <c r="N36" s="11"/>
      <c r="O36" s="11">
        <f>COUNT(O8:O33)</f>
        <v>0</v>
      </c>
      <c r="P36" s="11">
        <f>COUNT(P8:P33)</f>
        <v>23</v>
      </c>
    </row>
    <row r="37" spans="3:16" x14ac:dyDescent="0.3">
      <c r="D37" s="81"/>
      <c r="E37" s="81"/>
      <c r="F37" s="1"/>
      <c r="I37" s="85" t="s">
        <v>13</v>
      </c>
      <c r="J37" s="85"/>
      <c r="K37" s="12">
        <f>K34/K36</f>
        <v>1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3">
      <c r="D38" s="81"/>
      <c r="E38" s="81"/>
      <c r="F38" s="1"/>
      <c r="I38" s="85" t="s">
        <v>14</v>
      </c>
      <c r="J38" s="85"/>
      <c r="K38" s="12">
        <f>K35/K36</f>
        <v>0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3">
      <c r="D39" s="81"/>
      <c r="E39" s="81"/>
      <c r="F39" s="7"/>
    </row>
    <row r="40" spans="3:16" x14ac:dyDescent="0.3">
      <c r="D40" s="1"/>
      <c r="E40" s="1"/>
      <c r="F40" s="7"/>
    </row>
    <row r="41" spans="3:16" x14ac:dyDescent="0.3">
      <c r="K41" s="82"/>
      <c r="L41" s="82"/>
      <c r="M41" s="82"/>
      <c r="N41" s="82"/>
      <c r="O41" s="82"/>
    </row>
    <row r="42" spans="3:16" x14ac:dyDescent="0.3">
      <c r="K42" s="83" t="s">
        <v>15</v>
      </c>
      <c r="L42" s="83"/>
      <c r="M42" s="83"/>
      <c r="N42" s="83"/>
      <c r="O42" s="83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2024-11-04T18:28:01Z</dcterms:modified>
</cp:coreProperties>
</file>