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INNOVACION Y CALIDAD IYC\IYC ITSSAT 2024\"/>
    </mc:Choice>
  </mc:AlternateContent>
  <xr:revisionPtr revIDLastSave="0" documentId="13_ncr:1_{262B8B4D-F3FB-425A-8838-C7A24E527771}" xr6:coauthVersionLast="47" xr6:coauthVersionMax="47" xr10:uidLastSave="{00000000-0000-0000-0000-000000000000}"/>
  <bookViews>
    <workbookView xWindow="-108" yWindow="-108" windowWidth="23256" windowHeight="12456" xr2:uid="{00000000-000D-0000-FFFF-FFFF00000000}"/>
  </bookViews>
  <sheets>
    <sheet name="Bitácora" sheetId="5" r:id="rId1"/>
    <sheet name="Acciones por proceso" sheetId="7" r:id="rId2"/>
    <sheet name="Anexo 1" sheetId="2" r:id="rId3"/>
    <sheet name="Lista de selección"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N8" i="5"/>
  <c r="T8" i="5" s="1"/>
  <c r="O8" i="5"/>
  <c r="U8" i="5" s="1"/>
  <c r="N9" i="5"/>
  <c r="T9" i="5" s="1"/>
  <c r="O9" i="5"/>
  <c r="U9" i="5" s="1"/>
  <c r="N10" i="5"/>
  <c r="T10" i="5" s="1"/>
  <c r="O10" i="5"/>
  <c r="U10" i="5" s="1"/>
  <c r="M5" i="7" s="1"/>
  <c r="N11" i="5"/>
  <c r="T11" i="5" s="1"/>
  <c r="E5" i="7" s="1"/>
  <c r="O11" i="5"/>
  <c r="U11" i="5" s="1"/>
  <c r="N12" i="5"/>
  <c r="T12" i="5" s="1"/>
  <c r="O12" i="5"/>
  <c r="U12" i="5" s="1"/>
  <c r="N13" i="5"/>
  <c r="T13" i="5" s="1"/>
  <c r="O13" i="5"/>
  <c r="U13" i="5" s="1"/>
  <c r="N14" i="5"/>
  <c r="T14" i="5" s="1"/>
  <c r="O14" i="5"/>
  <c r="U14" i="5" s="1"/>
  <c r="N15" i="5"/>
  <c r="T15" i="5" s="1"/>
  <c r="O15" i="5"/>
  <c r="U15" i="5" s="1"/>
  <c r="N16" i="5"/>
  <c r="T16" i="5" s="1"/>
  <c r="O16" i="5"/>
  <c r="U16" i="5" s="1"/>
  <c r="N17" i="5"/>
  <c r="T17" i="5" s="1"/>
  <c r="O17" i="5"/>
  <c r="U17" i="5" s="1"/>
  <c r="N18" i="5"/>
  <c r="T18" i="5" s="1"/>
  <c r="O18" i="5"/>
  <c r="U18" i="5" s="1"/>
  <c r="N19" i="5"/>
  <c r="T19" i="5" s="1"/>
  <c r="O19" i="5"/>
  <c r="U19" i="5" s="1"/>
  <c r="N20" i="5"/>
  <c r="T20" i="5" s="1"/>
  <c r="O20" i="5"/>
  <c r="U20" i="5" s="1"/>
  <c r="N21" i="5"/>
  <c r="T21" i="5" s="1"/>
  <c r="O21" i="5"/>
  <c r="U21" i="5" s="1"/>
  <c r="N22" i="5"/>
  <c r="T22" i="5" s="1"/>
  <c r="O22" i="5"/>
  <c r="U22" i="5" s="1"/>
  <c r="N23" i="5"/>
  <c r="T23" i="5" s="1"/>
  <c r="O23" i="5"/>
  <c r="U23" i="5" s="1"/>
  <c r="N24" i="5"/>
  <c r="T24" i="5" s="1"/>
  <c r="O24" i="5"/>
  <c r="U24" i="5" s="1"/>
  <c r="N25" i="5"/>
  <c r="T25" i="5" s="1"/>
  <c r="O25" i="5"/>
  <c r="U25" i="5" s="1"/>
  <c r="N26" i="5"/>
  <c r="T26" i="5" s="1"/>
  <c r="O26" i="5"/>
  <c r="U26" i="5" s="1"/>
  <c r="N27" i="5"/>
  <c r="T27" i="5" s="1"/>
  <c r="O27" i="5"/>
  <c r="U27" i="5" s="1"/>
  <c r="N28" i="5"/>
  <c r="T28" i="5" s="1"/>
  <c r="O28" i="5"/>
  <c r="U28" i="5" s="1"/>
  <c r="N29" i="5"/>
  <c r="T29" i="5" s="1"/>
  <c r="O29" i="5"/>
  <c r="U29" i="5" s="1"/>
  <c r="N30" i="5"/>
  <c r="T30" i="5" s="1"/>
  <c r="O30" i="5"/>
  <c r="U30" i="5" s="1"/>
  <c r="N31" i="5"/>
  <c r="T31" i="5" s="1"/>
  <c r="O31" i="5"/>
  <c r="U31" i="5" s="1"/>
  <c r="N32" i="5"/>
  <c r="T32" i="5" s="1"/>
  <c r="O32" i="5"/>
  <c r="U32" i="5" s="1"/>
  <c r="N33" i="5"/>
  <c r="T33" i="5" s="1"/>
  <c r="O33" i="5"/>
  <c r="U33" i="5" s="1"/>
  <c r="N34" i="5"/>
  <c r="T34" i="5" s="1"/>
  <c r="O34" i="5"/>
  <c r="U34" i="5" s="1"/>
  <c r="N35" i="5"/>
  <c r="T35" i="5" s="1"/>
  <c r="O35" i="5"/>
  <c r="U35" i="5" s="1"/>
  <c r="N36" i="5"/>
  <c r="T36" i="5" s="1"/>
  <c r="O36" i="5"/>
  <c r="U36" i="5" s="1"/>
  <c r="N37" i="5"/>
  <c r="T37" i="5" s="1"/>
  <c r="O37" i="5"/>
  <c r="U37" i="5" s="1"/>
  <c r="N38" i="5"/>
  <c r="T38" i="5" s="1"/>
  <c r="O38" i="5"/>
  <c r="U38" i="5" s="1"/>
  <c r="N39" i="5"/>
  <c r="T39" i="5" s="1"/>
  <c r="O39" i="5"/>
  <c r="U39" i="5" s="1"/>
  <c r="N40" i="5"/>
  <c r="T40" i="5" s="1"/>
  <c r="O40" i="5"/>
  <c r="U40" i="5" s="1"/>
  <c r="N41" i="5"/>
  <c r="T41" i="5" s="1"/>
  <c r="O41" i="5"/>
  <c r="U41" i="5" s="1"/>
  <c r="N42" i="5"/>
  <c r="T42" i="5" s="1"/>
  <c r="O42" i="5"/>
  <c r="U42" i="5" s="1"/>
  <c r="N43" i="5"/>
  <c r="T43" i="5" s="1"/>
  <c r="O43" i="5"/>
  <c r="U43" i="5" s="1"/>
  <c r="N44" i="5"/>
  <c r="T44" i="5" s="1"/>
  <c r="O44" i="5"/>
  <c r="U44" i="5" s="1"/>
  <c r="N45" i="5"/>
  <c r="T45" i="5" s="1"/>
  <c r="O45" i="5"/>
  <c r="U45" i="5" s="1"/>
  <c r="N46" i="5"/>
  <c r="T46" i="5" s="1"/>
  <c r="O46" i="5"/>
  <c r="U46" i="5" s="1"/>
  <c r="N47" i="5"/>
  <c r="T47" i="5" s="1"/>
  <c r="O47" i="5"/>
  <c r="U47" i="5" s="1"/>
  <c r="N48" i="5"/>
  <c r="T48" i="5" s="1"/>
  <c r="O48" i="5"/>
  <c r="U48" i="5" s="1"/>
  <c r="N49" i="5"/>
  <c r="T49" i="5" s="1"/>
  <c r="O49" i="5"/>
  <c r="U49" i="5" s="1"/>
  <c r="N50" i="5"/>
  <c r="T50" i="5" s="1"/>
  <c r="O50" i="5"/>
  <c r="U50" i="5" s="1"/>
  <c r="N51" i="5"/>
  <c r="T51" i="5" s="1"/>
  <c r="O51" i="5"/>
  <c r="U51" i="5" s="1"/>
  <c r="N52" i="5"/>
  <c r="T52" i="5" s="1"/>
  <c r="O52" i="5"/>
  <c r="U52" i="5" s="1"/>
  <c r="N53" i="5"/>
  <c r="T53" i="5" s="1"/>
  <c r="O53" i="5"/>
  <c r="U53" i="5" s="1"/>
  <c r="N54" i="5"/>
  <c r="T54" i="5" s="1"/>
  <c r="O54" i="5"/>
  <c r="U54" i="5" s="1"/>
  <c r="N55" i="5"/>
  <c r="T55" i="5" s="1"/>
  <c r="O55" i="5"/>
  <c r="U55" i="5" s="1"/>
  <c r="N56" i="5"/>
  <c r="T56" i="5" s="1"/>
  <c r="O56" i="5"/>
  <c r="U56" i="5" s="1"/>
  <c r="N57" i="5"/>
  <c r="T57" i="5" s="1"/>
  <c r="O57" i="5"/>
  <c r="U57" i="5" s="1"/>
  <c r="N58" i="5"/>
  <c r="T58" i="5" s="1"/>
  <c r="O58" i="5"/>
  <c r="U58" i="5" s="1"/>
  <c r="N59" i="5"/>
  <c r="T59" i="5" s="1"/>
  <c r="O59" i="5"/>
  <c r="U59" i="5" s="1"/>
  <c r="N60" i="5"/>
  <c r="T60" i="5" s="1"/>
  <c r="O60" i="5"/>
  <c r="U60" i="5" s="1"/>
  <c r="N61" i="5"/>
  <c r="T61" i="5" s="1"/>
  <c r="O61" i="5"/>
  <c r="U61" i="5" s="1"/>
  <c r="N7" i="5"/>
  <c r="T7" i="5" s="1"/>
  <c r="O7" i="5"/>
  <c r="U7" i="5" s="1"/>
  <c r="G6" i="7" l="1"/>
  <c r="K5" i="7"/>
  <c r="L5" i="7"/>
  <c r="C5" i="7"/>
  <c r="G5" i="7"/>
  <c r="H5" i="7"/>
  <c r="I5" i="7"/>
  <c r="B5" i="7"/>
  <c r="D5" i="7"/>
  <c r="M8" i="7"/>
  <c r="K6" i="7"/>
  <c r="K8" i="7"/>
  <c r="M9" i="7"/>
  <c r="M6" i="7"/>
  <c r="K9" i="7"/>
  <c r="L7" i="7"/>
  <c r="L8" i="7"/>
  <c r="L6" i="7"/>
  <c r="M4" i="7"/>
  <c r="K7" i="7"/>
  <c r="L9" i="7"/>
  <c r="K4" i="7"/>
  <c r="M7" i="7"/>
  <c r="L4" i="7"/>
  <c r="E4" i="7"/>
  <c r="C6" i="7"/>
  <c r="B7" i="7"/>
  <c r="E8" i="7"/>
  <c r="B4" i="7"/>
  <c r="D6" i="7"/>
  <c r="C7" i="7"/>
  <c r="B8" i="7"/>
  <c r="G4" i="7"/>
  <c r="H7" i="7"/>
  <c r="C4" i="7"/>
  <c r="E6" i="7"/>
  <c r="D7" i="7"/>
  <c r="C8" i="7"/>
  <c r="I7" i="7"/>
  <c r="I8" i="7"/>
  <c r="I6" i="7"/>
  <c r="G8" i="7"/>
  <c r="D4" i="7"/>
  <c r="B6" i="7"/>
  <c r="E7" i="7"/>
  <c r="D8" i="7"/>
  <c r="H6" i="7"/>
  <c r="G7" i="7"/>
  <c r="H4" i="7"/>
  <c r="H8" i="7"/>
  <c r="I4" i="7"/>
  <c r="N4" i="7" l="1"/>
  <c r="N8" i="7"/>
  <c r="N5" i="7"/>
  <c r="J8" i="7"/>
  <c r="N6" i="7"/>
  <c r="N7" i="7"/>
  <c r="J7" i="7"/>
  <c r="J5" i="7"/>
  <c r="G9" i="7"/>
  <c r="J4" i="7"/>
  <c r="F8" i="7"/>
  <c r="F4" i="7"/>
  <c r="B9" i="7"/>
  <c r="C9" i="7"/>
  <c r="F7" i="7"/>
  <c r="I9" i="7"/>
  <c r="F6" i="7"/>
  <c r="H9" i="7"/>
  <c r="D9" i="7"/>
  <c r="F5" i="7"/>
  <c r="J6" i="7"/>
  <c r="E9" i="7"/>
  <c r="J9" i="7" l="1"/>
  <c r="N9" i="7"/>
  <c r="F9" i="7"/>
</calcChain>
</file>

<file path=xl/sharedStrings.xml><?xml version="1.0" encoding="utf-8"?>
<sst xmlns="http://schemas.openxmlformats.org/spreadsheetml/2006/main" count="477" uniqueCount="175">
  <si>
    <t>No.</t>
  </si>
  <si>
    <t>Folio</t>
  </si>
  <si>
    <t>Fecha</t>
  </si>
  <si>
    <t>Proveniente de:</t>
  </si>
  <si>
    <t>Proceso Estratégico</t>
  </si>
  <si>
    <t>Tipo de hallazgo de:</t>
  </si>
  <si>
    <r>
      <t>Descripción de la Salida No Conforme/No Conformidad/Incidente/N</t>
    </r>
    <r>
      <rPr>
        <b/>
        <sz val="10"/>
        <rFont val="Arial"/>
        <family val="2"/>
      </rPr>
      <t>o conformidad potencial</t>
    </r>
  </si>
  <si>
    <t>Nombre, cargo del/los responsable de definir la acción</t>
  </si>
  <si>
    <t>Nombre y cargo del responsable de verificar la acción</t>
  </si>
  <si>
    <t>Fechas programadas</t>
  </si>
  <si>
    <t>Fechas reales</t>
  </si>
  <si>
    <t>Estado que guarda</t>
  </si>
  <si>
    <t>evidencias presentadas</t>
  </si>
  <si>
    <t>Conteo</t>
  </si>
  <si>
    <t xml:space="preserve">REALIZACIÓN </t>
  </si>
  <si>
    <t>Cierre</t>
  </si>
  <si>
    <t>Verificación</t>
  </si>
  <si>
    <t>Proceso</t>
  </si>
  <si>
    <t>Verfificación</t>
  </si>
  <si>
    <t>Elige</t>
  </si>
  <si>
    <t>No verificado</t>
  </si>
  <si>
    <t>No Cerrado</t>
  </si>
  <si>
    <t xml:space="preserve">Provienen de </t>
  </si>
  <si>
    <t>Cerradas</t>
  </si>
  <si>
    <t>Salida no conforme</t>
  </si>
  <si>
    <t>No conformidad</t>
  </si>
  <si>
    <t>Incidente</t>
  </si>
  <si>
    <t>Queja</t>
  </si>
  <si>
    <t>Total</t>
  </si>
  <si>
    <t>Atrasado</t>
  </si>
  <si>
    <t>En tiempo</t>
  </si>
  <si>
    <t>Abiertas</t>
  </si>
  <si>
    <t>Cerrada</t>
  </si>
  <si>
    <t>Planeación</t>
  </si>
  <si>
    <t>Académico</t>
  </si>
  <si>
    <t>Vinculación</t>
  </si>
  <si>
    <t>Innovación y Calidad</t>
  </si>
  <si>
    <t>PROCESO ESTRATÉGICO</t>
  </si>
  <si>
    <t>PROCESO OPERATIVO</t>
  </si>
  <si>
    <t>SALIDA</t>
  </si>
  <si>
    <t>SALIDA NO CONFORME</t>
  </si>
  <si>
    <t>PLANEACIÓN</t>
  </si>
  <si>
    <t>Dirección estratégica del los ITD a mediano y largo plazo.</t>
  </si>
  <si>
    <t>Ausencia de PIID e Inconsistencias del PIID.</t>
  </si>
  <si>
    <t>Presupuestación</t>
  </si>
  <si>
    <t>Dirección estratégica a corto plazo con asignación de recursos</t>
  </si>
  <si>
    <t>Ausencia de POA/REPOA/PTA, Inconsistencias del POA/REPOA/PTA</t>
  </si>
  <si>
    <t>Seguimiento / Evaluación</t>
  </si>
  <si>
    <t>Avance de la dirección estratégica a corto plazo y toma de decisiones</t>
  </si>
  <si>
    <t>Incumplimiento a las metas del PIID
Incumplimiento a las metas del PTA/POA
Ausencia de seguimiento y/o evaluación.</t>
  </si>
  <si>
    <t>ADMINISTRACIÓN DE LOS RECURSOS</t>
  </si>
  <si>
    <t>Gestión del Recurso Financiero</t>
  </si>
  <si>
    <t>Ministración del recurso asignado conforme a POA</t>
  </si>
  <si>
    <t>Ausencia de Información financiera, Inconsistencias en la Información financiera, recurso no asignado conforme a POA</t>
  </si>
  <si>
    <t>Gestión Recursos Humanos</t>
  </si>
  <si>
    <t>Plantilla Completa</t>
  </si>
  <si>
    <t>Plantilla incompleta.</t>
  </si>
  <si>
    <t>Personal Competente</t>
  </si>
  <si>
    <t>Selección y contratación de personal con Perfil inadecuado al puesto solicitado, Cursos que no cumplieron los objetivos.</t>
  </si>
  <si>
    <t>Ambiente de trabajo adecuado</t>
  </si>
  <si>
    <t>Ausencia de acciones para la mejora del ambiente de trabajo.
Falta de implementación de acciones derivado de los programas de seguridad y salud.</t>
  </si>
  <si>
    <t>Gestión Recursos Materiales</t>
  </si>
  <si>
    <t>Infraestructura adecuada para la operación</t>
  </si>
  <si>
    <t>Bienes y servicios que no cumplen los requerimientos solicitados.</t>
  </si>
  <si>
    <t>Falta de mantenimiento.</t>
  </si>
  <si>
    <t>ACADÉMICO</t>
  </si>
  <si>
    <t>Inscripción</t>
  </si>
  <si>
    <t>Alumno de nuevo ingreso inscrito en el ITS.</t>
  </si>
  <si>
    <t>Incumplimiento al procedimiento de inscripción.</t>
  </si>
  <si>
    <t>Reinscripción</t>
  </si>
  <si>
    <t>Alumno reinscrito para el siguiente semestre</t>
  </si>
  <si>
    <t xml:space="preserve">
Incumplimiento al lineamiento y procedimiento correspondiente.
</t>
  </si>
  <si>
    <t>Gestión del Curso</t>
  </si>
  <si>
    <t>Asegurar que las asignaturas de cualquier plan de estudios de nivel licenciatura cumplen con la formación y desarrollo de competencias profesionales.</t>
  </si>
  <si>
    <t>Incumplimiento a la Instrumentación Didáctica para la Formación y Desarrollo de Competencias Profesionales</t>
  </si>
  <si>
    <t>Inconsistencias calificaciones parciales y finales obtenidas por el estudiante contra las calificaciones registradas en control escolar</t>
  </si>
  <si>
    <t>Ausencia en la impartición de cátredra del docentes de 3 días consecutivos.</t>
  </si>
  <si>
    <t>Tutorias</t>
  </si>
  <si>
    <t>Apoyo en la Formación integral de los alumnos
Apoyo en la disminución en los indices de reprobación y deserción
Apoyo para la eficiencia terminal</t>
  </si>
  <si>
    <t>Incumplimiento al Plan de tabajo tutorial
Resultados de las encuestas de los tutores por debajo de los criterios definidos como aceptables.
Ausencia en la impartición de cátredra del docentes de 3 días consecutivos.
Inconsistencias calificaciones parciales y finales obtenidas por el estudiante contra las calificaciones registradas en control escolar</t>
  </si>
  <si>
    <t>Actividades complementarias</t>
  </si>
  <si>
    <t>Fortalecer la formación integral de las competencias profesionales de los alumnos</t>
  </si>
  <si>
    <t>Incumplimiento a la Instrumentación Didáctica para la Formación y Desarrollo de Competencias Profesionales
Inconsistencias calificaciones parciales y finales obtenidas por el estudiante contra las calificaciones registradas en control escolar
Ausencia en la impartición de cátredra del docentes de 3 días consecutivos.</t>
  </si>
  <si>
    <t>Evaluación docente</t>
  </si>
  <si>
    <t>Fortalecer del desempeño docente en el aula</t>
  </si>
  <si>
    <t xml:space="preserve">
Resultado de la evaluación docente por debajo de los criterios definidos como aceptables en el procedimiento de evaluación docente.
</t>
  </si>
  <si>
    <t>Investigación</t>
  </si>
  <si>
    <t>Fortalecimiento de la formación  docente y alumnado en procesos de investigación y desarrollo tecnológico que contribuya a mejorar la calidad de vida de la sociedad</t>
  </si>
  <si>
    <t>Ausencia del diagnóstico de docentes que puedan resultar candidatos a las convocatorias de perfil deseable y/o ausencia del diagnóstico de grupos de docentes que puedan aspirar a reconocimientos de cuerpos académicos..</t>
  </si>
  <si>
    <t>Becas</t>
  </si>
  <si>
    <t>Apoyo economico para prevenir la deserción</t>
  </si>
  <si>
    <t>Inconsistencias en el expediente del becario por omisión de un requisito.</t>
  </si>
  <si>
    <t>Academias</t>
  </si>
  <si>
    <t>Garantizar la vigencia, pertinencia y actualuzación de los contenidos de los programas de asignatura de los PE.
Proyectos del ambito de docencia, investigación, vinculación y gestión académica.
Propuestas e innovaciones para el diseño y desarrollo de proyectos.
Propuestas para la formación y actualización docente.</t>
  </si>
  <si>
    <t>Incumplimiento al Plan de trabajo
Incumplimento a las actividades asignadas</t>
  </si>
  <si>
    <t>Residencia Profesional</t>
  </si>
  <si>
    <t>Fortalecimiento al desarrollo de las competencias profesionales en el ámbito profesional.</t>
  </si>
  <si>
    <t>Inconsistencias calificaciones finales obtenidas por el residente contra las calificaciones registradas en control escolar. 
Ausencia en el seguimiento del asesor interno al proyecto del Residente.</t>
  </si>
  <si>
    <t>Titulación</t>
  </si>
  <si>
    <t>Alumno titulado.</t>
  </si>
  <si>
    <t>Inconsistencias en el tramité de titulación por omisión del personal de un requisito.</t>
  </si>
  <si>
    <t>VINCULACIÓN</t>
  </si>
  <si>
    <t>Promoción de la oferta educativa</t>
  </si>
  <si>
    <t>Captación de alumnos nuevo ingreso.</t>
  </si>
  <si>
    <t>Incumplimiento al programa de difusión y promosión</t>
  </si>
  <si>
    <t>Visitas a Empresas</t>
  </si>
  <si>
    <t>Cumplir el objetivo académico de la visita solicitada.</t>
  </si>
  <si>
    <t>Incumplimiento de los objetivos de la visita.</t>
  </si>
  <si>
    <t>Actividades extraescolares</t>
  </si>
  <si>
    <t>Inconsistencias en la carga académica, tipo de taller.
Inconsistencias calificaciones parciales y finales obtenidas por el estudiante contra las calificaciones registradas en control escolar.</t>
  </si>
  <si>
    <t>Servicio Social</t>
  </si>
  <si>
    <t>Fortalecer los conocimientos del alumno con formación integral y compromiso de servicio ante la sociedad.</t>
  </si>
  <si>
    <t xml:space="preserve">Inconsistencias en el cumplimiento de horas del servicio Social.
Inconsistencias en su constancia de terminación del Srvicio social.
</t>
  </si>
  <si>
    <t>Emprendurismo e incubación de empresas</t>
  </si>
  <si>
    <t xml:space="preserve">
Planes de negocio.
Modelo de Negocio viable.
Cultura del emprendiento de base tecnológica a los estudiantes.
Proyectos.</t>
  </si>
  <si>
    <t>Incumplimiento al plan de trabajo Emprendurismo e incubación de empresas</t>
  </si>
  <si>
    <t>Seguimiento de Egresados</t>
  </si>
  <si>
    <t>Programas Educativos Pertinentes</t>
  </si>
  <si>
    <t>Incumplimiento al plande trabajo para el seguimiento de egresados</t>
  </si>
  <si>
    <t>INNOVACIÓN Y CALIDAD</t>
  </si>
  <si>
    <t>Planificación del Sistema de Gestión Integral</t>
  </si>
  <si>
    <t>SGI estructurado</t>
  </si>
  <si>
    <t>N/A</t>
  </si>
  <si>
    <t>Implementación del SGI</t>
  </si>
  <si>
    <t>SGI implementado.
Información de cada proceso.
Toma de conciencia del personal.</t>
  </si>
  <si>
    <t>Incumplimiento en la implementación de los procesos del SGI.</t>
  </si>
  <si>
    <t>Seguimiento y evaluación del SGI</t>
  </si>
  <si>
    <t>Implementación eficaz de acciones.</t>
  </si>
  <si>
    <t>Resultados de las encuestas de servicio mal evaluado</t>
  </si>
  <si>
    <t>Incumpliemto de requisitos de Normas ISO</t>
  </si>
  <si>
    <t>Incumplimiento de aspectos legales</t>
  </si>
  <si>
    <t>Incumplimiento de Indicadores del PIID</t>
  </si>
  <si>
    <t>Falta de identificación y seguimiento a las acciones de mejora.</t>
  </si>
  <si>
    <t>Tipo de hallazgo</t>
  </si>
  <si>
    <t>No conformidad potencial</t>
  </si>
  <si>
    <r>
      <t xml:space="preserve">TecNM Campus San Andrés Tuxtla
</t>
    </r>
    <r>
      <rPr>
        <b/>
        <sz val="16"/>
        <color rgb="FF002060"/>
        <rFont val="Arial"/>
        <family val="2"/>
      </rPr>
      <t>Bitácora de Acciones</t>
    </r>
  </si>
  <si>
    <r>
      <t xml:space="preserve">TecNM Campus San Andrés Tuxtla
</t>
    </r>
    <r>
      <rPr>
        <b/>
        <sz val="16"/>
        <color rgb="FF002060"/>
        <rFont val="Arial"/>
        <family val="2"/>
      </rPr>
      <t>Conteo</t>
    </r>
  </si>
  <si>
    <r>
      <t xml:space="preserve">TecNM Campus San Andrés Tuxtla
</t>
    </r>
    <r>
      <rPr>
        <b/>
        <sz val="16"/>
        <color rgb="FF002060"/>
        <rFont val="Arial"/>
        <family val="2"/>
      </rPr>
      <t>Acciones por Proceso</t>
    </r>
  </si>
  <si>
    <t>Elias Jovani Ferman Baxin, Jefe de Recursos Humanos</t>
  </si>
  <si>
    <t>Jesus Cortez Quinto, Subdireccion de Servicios Administrativos</t>
  </si>
  <si>
    <t>Administración de los Recursos</t>
  </si>
  <si>
    <t>Aunque en el proceso de contratación se realiza adecuadamente la evaluación, ni evidencia de la manera en la cual fue evaluada la encuesta cualitativa efectuada par las dos vacantes cubiertas a partir de cinco evaluaciones (Auxiliar administrativo correspondientes a la convocatoria del 27 de mayo del 2024), emitiendo un acta de reunión del Comité Evaluador donde se menciona una calificación cuantitativa asignada a cada participante y la roma de decisión de los seleccionados en base al más alto promedio, contrario a lo que establece el Procedimiento de reclutamiento, selección y contratación del personal en su secuencia 7 "Califica examen y/o exposición y envía resultados a la Comisión Dictaminadora para que emita el dictamen".</t>
  </si>
  <si>
    <t>Durante el proceso de contratación al validar los expedientes de las dos personas contratadas en junio de 2024 ambas cuentan con certificado médico como requisito para el ingreso definidos en los Documentos de ingreso para expediente laboral, una de ellas con prueba de embarazo negativa y la otra con prueba invalidada; de acuerdo al Procedimiento de reclutamientp, selección y contratación del personal en su política 3.5 "Queda estrictamente prohibido solicitar a las /os aspirantes certificados médicos de no embarazo, Virus de Inmunodeficiencia Humana (VIH) y carta de no antecedentes penales como requisitos para el ingreso a la institución como lo establece la Fracción III del artículo 1° de la LFPED publicados"; y en su secuencia 2 integra documentos que debe contener el expediente "Acta de nacimineto, RFC, CURP, Carta de no inhabilitación, Curriculum Vitae o Solicitud de Empleo, comprobante de domicilio, Identificación Oficial, ultimo comprobante de estudios y/o Cedula Profesional, clave o numero de afiliación de servicio médico en caso de tenerla, en caso de extranjeros su documentación oficial que comprueben autorización para laborar dentro del país, y algún otro requisito como formación, experiencia laboral y productividad que se solicite y lo entrega al Departamento de Personal o área equivalente."</t>
  </si>
  <si>
    <t>A-2024-03</t>
  </si>
  <si>
    <t>Auditoría Interna</t>
  </si>
  <si>
    <t>Auditoría Cruzada</t>
  </si>
  <si>
    <t>Auditoría de Seguimiento</t>
  </si>
  <si>
    <t>Auditoría de Igualdad</t>
  </si>
  <si>
    <t>Recorrido de Seguridad</t>
  </si>
  <si>
    <t xml:space="preserve">Acuerdos de Revisión por la Dirección </t>
  </si>
  <si>
    <t xml:space="preserve">Administración de los Recursos </t>
  </si>
  <si>
    <t>a)En la División de Ingeniería en Sistemas Computacionales, se valida evidencia sobre entrega tardía en reportes de calificaciones 1, 2 y 3, reporte parcial 1, 2 y 3 y reporte de proyectos 1 y 2 un docente, emitiéndose aun así la Constancia de liberación de actividades docentes en tiempo y forma durante el periodo enero-junio 2024.
b)En la División de Ingeniería Industrial, al revisar la Plataforma del SGI se puede observar que en los semestres agosto-diciembre 2023 y enero-junio 2024, tres docentes de un total de diez adscritos al programa, no subieron la información de lista de calificaciones, portafolio de evidencias, reportes individuales y parciales en tiempo y forma y en algunos casos no las subieron, presentando recurrencia en los dos semestres mencionados; sin embargo, se les emite la Constancia de cumplimento de actividades docentes. c)En la División de Ingeniería Electromecánica, se observa que en el 9001 :2015 semestre enero-junio 2024, cinco docentes que subieron reportes individuales y parciales fuera de tiempo, emitiéndoles la Constancia de cumplimento de actividades docentes con un cumplimiento total en tiempo y forma.
d)En la División de Ingeniería en Gestión Empresarial, se identifican dos docentes en incumplimiento en las evidencias del proceso de gestión del curso del semestre enero-junio 2024, emitiéndoles la Constancia de cumplimento de actividades docentes con un cumplimiento total en tiempo y forma.</t>
  </si>
  <si>
    <t>Diego Velazquez Lucho, Jefe de Division de Ingenieria en Sistemas Computacinonales, Flor Chontal Pelayo, Jefa de Division de Ingenieria Inductrial, Esteban Dominguez Fiscal, Jefe de Division de Electromecanica, Ana Karenina Cordoba Ferman, Jefa de Division de Ingenieria en Gestion Empresarial</t>
  </si>
  <si>
    <t>Octavio Obil Martinez, Director Academico</t>
  </si>
  <si>
    <t>IC-04-2024</t>
  </si>
  <si>
    <t xml:space="preserve">MATRIZ DE SEGURIDAD.- En la matriz de aspectos legales no se contempla y atiende la NOM-035-STPS-2018 Factores de riesgo psicosocial Identificación, análisis y prevención; la cual fue publicada oficialmente el 23 de octubre de 2018, entró en vigor en una primera fase a partir del 23 de octubre de 2019 y para el 23 de octubre de 2020, la norma en su totalidad debió de haber sido implementada por todos los centros de trabajo en México. </t>
  </si>
  <si>
    <t>Inocencio García Huerta, RD en el SGI</t>
  </si>
  <si>
    <t>IC-05-2024</t>
  </si>
  <si>
    <t>IC-07-2024</t>
  </si>
  <si>
    <t xml:space="preserve">UNIDAD INTERNA DE PROTECCION CIVIL. 
Aunque se encuentra constituida la Unidad Interna de Protección Civil con los responsables de las brigadas, no se cuenta con integrantes definidos para cada una de ellas: brigada contra incendio, brigada de primeros auxilios, brigada de búsqueda y rescate, y brigada de evacuación. </t>
  </si>
  <si>
    <t>Carlos Campos Sanchez, Encargado de la UIPC</t>
  </si>
  <si>
    <t>A-06-2024</t>
  </si>
  <si>
    <t>PROCESO OPERATIVO DE ACADEMIAS                                       a)	En todos los programas académicos, se presenta un Plan de trabajo de la academia anual, segmentado semestralmente; sin embargo, no se encuentra alineado a las metas institucionales del POI, de acuerdo con lo señalado en la política de operación 18.4.3.2 del Capítulo 18 del Lineamiento para la integración y operación de las academias.
b)	Ciencias básicas no presenta informe de resultados del Plan de trabajo e indicadores de cumplimiento.
c)	Ingeniería industrial no presenta Minutas de reunión de academia durante el periodo agosto-diciembre 2024 y durante el periodo enero-junio 2024 no se presenta informe de resultados.
d)	lng. Ambiental muestra los acuerdos de las reuniones de academia, sin embargo, las minutas auditadas no coinciden con la planeación mostrada.
e)	Licenciatura en Administración, presenta Plan de trabajo y Minutas de reunión de academia, en las que se observa que no están relacionados con el Plan de trabajo.</t>
  </si>
  <si>
    <t>Jefes de Division</t>
  </si>
  <si>
    <t xml:space="preserve">COMITE DE ENERGIA. 
En el Plan de acción de la Matriz de Energía, se detecta que se realizan actividades en función al Comité de Energía, el cual no cuenta con un Acta de instalación y no tiene definidos los roles y actividades de los miembros que lo integran, trabajando de esta forma desde el 03 de noviembre de 2022. </t>
  </si>
  <si>
    <t>Jorge Adan Lucho Chigo, Responsable de Gestion de Energía</t>
  </si>
  <si>
    <t>AR-08-2024</t>
  </si>
  <si>
    <t>PROCESO OPERATIVO DE RECURSOS MATERIALES                  a)	El Departamento de Tecnologías no presenta Ordenes de trabajo, Solicitudes de mantenimiento preventivo o correctivo (solo se presentan solicitudes de bienes materiales), teniendo como base estos hallazgos se incumple con el Procedimiento de mantenimiento (marzo 2024), el cual menciona que se elaboran Solicitudes de mantenimiento preventivo o correctivo (etapa 3) y se asignen Orden de trabajo (etapa 5).
b)	El Departamento de Mantenimiento no está utilizado los formatos actualizados de la Verificación de las instalaciones, Ordenes de trabajo y Solicitudes de trabajo de acuerdo al Procedimiento de mantenimiento (marzo 2024 ).</t>
  </si>
  <si>
    <t xml:space="preserve">Eyroce Iván Bustamante Chagala, Jefe del Departamento de Recursos Materiales </t>
  </si>
  <si>
    <t>P-09-2024    A-10-2024</t>
  </si>
  <si>
    <t xml:space="preserve">a) En la Subdirección de Planeación, al revisar el seguimiento de indicadores, se observa que existen indicadores que no cumplieron con su meta, sin embargo, no se muestra evidencia de que fueron atendidas las salidas no conformes, de acuerdo como lo menciona el Procedimiento para acciones correctivas y acciones de mejora (abril 2024), en las políticas de operación, 3.7 las salidas no conformes son: incumplimiento a las metas del PDI, ausencia de seguimiento y/o evaluación, incumplimiento de indicadores del POI, falta de identificación y seguimiento a las acciones de mejora.                       b) En el Departamento de Desarrollo Académico, se observó que a partir de los resultados de la evaluación docente del semestre enero-junio 2024, no se realizaron las acciones correctivas correspondientes a dos docentes que obtuvieron puntaje de suficiente, de acuerdo como lo menciona el Procedimiento para acciones correctivas y acciones de mejora (abril 2024), en las políticas de operación, 3.7 las salidas no conformes son: resultados de la evaluación docente por debajo de los criterios definidos como aceptables en el procedimiento para la evaluación docente y el Procedimiento para la evaluación docente Uunio 2019), en la política de operación 3.5, en donde menciona que si el docente tiene un parámetro de evaluación como suficiente, requiere acción correctiva.            </t>
  </si>
  <si>
    <t xml:space="preserve">Dalia Anai Gonzalez Vargas, Subdirectora de Planeacion, Guadalupe Sanchez Aldama, Jefa del Departamento de Desarrollo Academico </t>
  </si>
  <si>
    <t>Maria de Lourdes Lucho Orduña, Directora de Planeación y Vinculacón, Octavio Obil Martinez, Director Academico</t>
  </si>
  <si>
    <t>AR-AC-NC-2024-01</t>
  </si>
  <si>
    <t>AR-AC-NC-2024-02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</si>
</sst>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0"/>
      <color rgb="FFFFFFFF"/>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11"/>
      <color rgb="FF000000"/>
      <name val="Calibri"/>
      <family val="2"/>
      <scheme val="minor"/>
    </font>
    <font>
      <sz val="10"/>
      <color theme="1"/>
      <name val="Fecha corta"/>
    </font>
    <font>
      <b/>
      <sz val="20"/>
      <color rgb="FF0070C0"/>
      <name val="Arial"/>
      <family val="2"/>
    </font>
    <font>
      <b/>
      <sz val="16"/>
      <color rgb="FF002060"/>
      <name val="Arial"/>
      <family val="2"/>
    </font>
    <font>
      <b/>
      <sz val="16"/>
      <color rgb="FF0070C0"/>
      <name val="Arial"/>
      <family val="2"/>
    </font>
    <font>
      <b/>
      <sz val="10"/>
      <name val="Arial"/>
      <family val="2"/>
    </font>
  </fonts>
  <fills count="11">
    <fill>
      <patternFill patternType="none"/>
    </fill>
    <fill>
      <patternFill patternType="gray125"/>
    </fill>
    <fill>
      <patternFill patternType="solid">
        <fgColor rgb="FF3366FF"/>
        <bgColor indexed="64"/>
      </patternFill>
    </fill>
    <fill>
      <patternFill patternType="solid">
        <fgColor rgb="FFFEF2CB"/>
        <bgColor indexed="64"/>
      </patternFill>
    </fill>
    <fill>
      <patternFill patternType="solid">
        <fgColor rgb="FFFBE4D5"/>
        <bgColor indexed="64"/>
      </patternFill>
    </fill>
    <fill>
      <patternFill patternType="solid">
        <fgColor rgb="FFDEEAF6"/>
        <bgColor indexed="64"/>
      </patternFill>
    </fill>
    <fill>
      <patternFill patternType="solid">
        <fgColor rgb="FFD9E2F3"/>
        <bgColor indexed="64"/>
      </patternFill>
    </fill>
    <fill>
      <patternFill patternType="solid">
        <fgColor rgb="FFE2EFD9"/>
        <bgColor indexed="64"/>
      </patternFill>
    </fill>
    <fill>
      <patternFill patternType="solid">
        <fgColor rgb="FFD9EAD3"/>
        <bgColor indexed="64"/>
      </patternFill>
    </fill>
    <fill>
      <patternFill patternType="solid">
        <fgColor theme="0" tint="-0.14999847407452621"/>
        <bgColor indexed="64"/>
      </patternFill>
    </fill>
    <fill>
      <patternFill patternType="solid">
        <fgColor theme="0" tint="-0.14999847407452621"/>
        <bgColor rgb="FFD9D9D9"/>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5">
    <xf numFmtId="0" fontId="0" fillId="0" borderId="0" xfId="0"/>
    <xf numFmtId="0" fontId="2" fillId="0" borderId="1" xfId="0" applyFont="1" applyBorder="1" applyAlignment="1">
      <alignment vertical="center" wrapText="1"/>
    </xf>
    <xf numFmtId="0" fontId="0" fillId="0" borderId="1" xfId="0" applyBorder="1"/>
    <xf numFmtId="0" fontId="3"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xf numFmtId="0" fontId="5" fillId="0" borderId="1" xfId="0" applyFont="1" applyBorder="1" applyAlignment="1">
      <alignment vertical="center" wrapText="1"/>
    </xf>
    <xf numFmtId="0" fontId="0" fillId="9" borderId="1" xfId="0" applyFill="1" applyBorder="1"/>
    <xf numFmtId="0" fontId="0" fillId="9" borderId="0" xfId="0" applyFill="1"/>
    <xf numFmtId="14" fontId="7" fillId="0" borderId="0" xfId="0" applyNumberFormat="1" applyFont="1" applyAlignment="1">
      <alignment vertical="center"/>
    </xf>
    <xf numFmtId="14" fontId="7" fillId="0" borderId="0" xfId="0" applyNumberFormat="1" applyFont="1"/>
    <xf numFmtId="0" fontId="1" fillId="2"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0" fontId="5" fillId="4" borderId="1" xfId="0" applyFont="1" applyFill="1" applyBorder="1" applyAlignment="1">
      <alignment vertical="center" wrapText="1"/>
    </xf>
    <xf numFmtId="0" fontId="4" fillId="5" borderId="1" xfId="0" applyFont="1" applyFill="1" applyBorder="1" applyAlignment="1">
      <alignment vertical="center" wrapText="1"/>
    </xf>
    <xf numFmtId="0" fontId="5" fillId="5" borderId="1" xfId="0" applyFont="1" applyFill="1" applyBorder="1" applyAlignment="1">
      <alignment vertical="center" wrapText="1"/>
    </xf>
    <xf numFmtId="0" fontId="3" fillId="5" borderId="1" xfId="0" applyFont="1" applyFill="1" applyBorder="1" applyAlignment="1">
      <alignment vertical="center" wrapText="1"/>
    </xf>
    <xf numFmtId="0" fontId="2" fillId="5" borderId="1" xfId="0" applyFont="1" applyFill="1" applyBorder="1" applyAlignment="1">
      <alignment vertical="center" wrapText="1"/>
    </xf>
    <xf numFmtId="0" fontId="4" fillId="6" borderId="1" xfId="0" applyFont="1" applyFill="1" applyBorder="1" applyAlignment="1">
      <alignment vertical="center" wrapText="1"/>
    </xf>
    <xf numFmtId="0" fontId="5" fillId="6" borderId="1" xfId="0" applyFont="1" applyFill="1" applyBorder="1" applyAlignment="1">
      <alignment vertical="center" wrapText="1"/>
    </xf>
    <xf numFmtId="0" fontId="4" fillId="7" borderId="1" xfId="0" applyFont="1" applyFill="1" applyBorder="1" applyAlignment="1">
      <alignment vertical="center" wrapText="1"/>
    </xf>
    <xf numFmtId="0" fontId="5" fillId="7" borderId="1" xfId="0" applyFont="1" applyFill="1" applyBorder="1" applyAlignment="1">
      <alignment vertical="center" wrapText="1"/>
    </xf>
    <xf numFmtId="0" fontId="5" fillId="8" borderId="1" xfId="0" applyFont="1" applyFill="1" applyBorder="1" applyAlignment="1">
      <alignment vertical="center" wrapText="1"/>
    </xf>
    <xf numFmtId="0" fontId="6" fillId="8" borderId="1" xfId="0" applyFont="1" applyFill="1" applyBorder="1" applyAlignment="1">
      <alignment wrapText="1"/>
    </xf>
    <xf numFmtId="14" fontId="2" fillId="0" borderId="0" xfId="0" applyNumberFormat="1" applyFont="1" applyAlignment="1">
      <alignment vertical="center"/>
    </xf>
    <xf numFmtId="14" fontId="3" fillId="9" borderId="1" xfId="0" applyNumberFormat="1" applyFont="1" applyFill="1" applyBorder="1" applyAlignment="1">
      <alignment horizontal="center" vertical="center" wrapText="1"/>
    </xf>
    <xf numFmtId="14" fontId="2" fillId="0" borderId="0" xfId="0" applyNumberFormat="1" applyFont="1"/>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6"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3" fillId="9" borderId="13"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3" fillId="9" borderId="12" xfId="0" applyFont="1" applyFill="1" applyBorder="1" applyAlignment="1">
      <alignment horizontal="center" vertical="center"/>
    </xf>
    <xf numFmtId="0" fontId="3" fillId="9"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3" fillId="9" borderId="5"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3" fillId="9" borderId="22" xfId="0" applyFont="1" applyFill="1" applyBorder="1" applyAlignment="1">
      <alignment horizontal="center" vertical="center" wrapText="1"/>
    </xf>
    <xf numFmtId="0" fontId="3" fillId="9" borderId="16" xfId="0" applyFont="1" applyFill="1" applyBorder="1" applyAlignment="1">
      <alignment horizontal="center" vertical="center"/>
    </xf>
    <xf numFmtId="0" fontId="8" fillId="0" borderId="0" xfId="0" applyFont="1" applyAlignment="1">
      <alignment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left" vertical="top" wrapText="1"/>
    </xf>
    <xf numFmtId="0" fontId="0" fillId="0" borderId="0" xfId="0" applyAlignment="1">
      <alignment horizontal="left" vertical="top"/>
    </xf>
    <xf numFmtId="0" fontId="2" fillId="0" borderId="0" xfId="0" applyFont="1" applyAlignment="1">
      <alignment horizontal="left" vertical="top"/>
    </xf>
    <xf numFmtId="0" fontId="8" fillId="10" borderId="21" xfId="0" applyFont="1" applyFill="1" applyBorder="1" applyAlignment="1">
      <alignment horizontal="center" vertical="center" wrapText="1"/>
    </xf>
    <xf numFmtId="0" fontId="8" fillId="10" borderId="0" xfId="0" applyFont="1" applyFill="1" applyAlignment="1">
      <alignment horizontal="center" vertical="center" wrapText="1"/>
    </xf>
    <xf numFmtId="0" fontId="10" fillId="10" borderId="21" xfId="0" applyFont="1" applyFill="1" applyBorder="1" applyAlignment="1">
      <alignment horizontal="center" vertical="center" wrapText="1"/>
    </xf>
    <xf numFmtId="14" fontId="3" fillId="9" borderId="1" xfId="0" applyNumberFormat="1"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3" fillId="9" borderId="0" xfId="0" applyFont="1" applyFill="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0" fontId="3" fillId="9" borderId="9" xfId="0" applyFont="1" applyFill="1" applyBorder="1" applyAlignment="1">
      <alignment horizontal="center" wrapText="1"/>
    </xf>
    <xf numFmtId="0" fontId="3" fillId="9" borderId="10" xfId="0" applyFont="1" applyFill="1" applyBorder="1" applyAlignment="1">
      <alignment horizontal="center" wrapText="1"/>
    </xf>
    <xf numFmtId="0" fontId="3" fillId="9" borderId="22" xfId="0" applyFont="1" applyFill="1" applyBorder="1" applyAlignment="1">
      <alignment horizontal="center" wrapText="1"/>
    </xf>
    <xf numFmtId="0" fontId="3" fillId="9" borderId="11" xfId="0" applyFont="1" applyFill="1" applyBorder="1" applyAlignment="1">
      <alignment horizontal="center" wrapText="1"/>
    </xf>
    <xf numFmtId="0" fontId="3" fillId="9" borderId="23" xfId="0" applyFont="1" applyFill="1" applyBorder="1" applyAlignment="1">
      <alignment horizontal="center" vertical="center"/>
    </xf>
    <xf numFmtId="0" fontId="3" fillId="9" borderId="24" xfId="0" applyFont="1" applyFill="1" applyBorder="1" applyAlignment="1">
      <alignment horizontal="center" vertical="center"/>
    </xf>
    <xf numFmtId="0" fontId="6"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5" fillId="7"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5" fillId="4" borderId="1" xfId="0" applyFont="1" applyFill="1" applyBorder="1" applyAlignment="1">
      <alignmen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5" fillId="5" borderId="1" xfId="0" applyFont="1" applyFill="1" applyBorder="1" applyAlignment="1">
      <alignment vertical="center" wrapText="1"/>
    </xf>
  </cellXfs>
  <cellStyles count="1">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264433</xdr:colOff>
      <xdr:row>2</xdr:row>
      <xdr:rowOff>156972</xdr:rowOff>
    </xdr:from>
    <xdr:ext cx="1752601" cy="848232"/>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433" y="156972"/>
          <a:ext cx="1752601" cy="848232"/>
        </a:xfrm>
        <a:prstGeom prst="rect">
          <a:avLst/>
        </a:prstGeom>
      </xdr:spPr>
    </xdr:pic>
    <xdr:clientData/>
  </xdr:oneCellAnchor>
  <xdr:oneCellAnchor>
    <xdr:from>
      <xdr:col>18</xdr:col>
      <xdr:colOff>114755</xdr:colOff>
      <xdr:row>2</xdr:row>
      <xdr:rowOff>164817</xdr:rowOff>
    </xdr:from>
    <xdr:ext cx="1708602" cy="826937"/>
    <xdr:pic>
      <xdr:nvPicPr>
        <xdr:cNvPr id="4"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91969" y="164817"/>
          <a:ext cx="1708602" cy="826937"/>
        </a:xfrm>
        <a:prstGeom prst="rect">
          <a:avLst/>
        </a:prstGeom>
      </xdr:spPr>
    </xdr:pic>
    <xdr:clientData/>
  </xdr:oneCellAnchor>
  <xdr:twoCellAnchor editAs="oneCell">
    <xdr:from>
      <xdr:col>20</xdr:col>
      <xdr:colOff>489857</xdr:colOff>
      <xdr:row>2</xdr:row>
      <xdr:rowOff>136072</xdr:rowOff>
    </xdr:from>
    <xdr:to>
      <xdr:col>20</xdr:col>
      <xdr:colOff>2037857</xdr:colOff>
      <xdr:row>2</xdr:row>
      <xdr:rowOff>960740</xdr:rowOff>
    </xdr:to>
    <xdr:pic>
      <xdr:nvPicPr>
        <xdr:cNvPr id="7" name="Imagen 6">
          <a:extLst>
            <a:ext uri="{FF2B5EF4-FFF2-40B4-BE49-F238E27FC236}">
              <a16:creationId xmlns:a16="http://schemas.microsoft.com/office/drawing/2014/main" id="{1EAF97F7-E06B-1783-F44A-1C91EE5CF2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7286" y="136072"/>
          <a:ext cx="1548000" cy="824668"/>
        </a:xfrm>
        <a:prstGeom prst="rect">
          <a:avLst/>
        </a:prstGeom>
      </xdr:spPr>
    </xdr:pic>
    <xdr:clientData/>
  </xdr:twoCellAnchor>
  <xdr:twoCellAnchor editAs="oneCell">
    <xdr:from>
      <xdr:col>14</xdr:col>
      <xdr:colOff>68035</xdr:colOff>
      <xdr:row>2</xdr:row>
      <xdr:rowOff>190499</xdr:rowOff>
    </xdr:from>
    <xdr:to>
      <xdr:col>15</xdr:col>
      <xdr:colOff>826822</xdr:colOff>
      <xdr:row>2</xdr:row>
      <xdr:rowOff>1015167</xdr:rowOff>
    </xdr:to>
    <xdr:pic>
      <xdr:nvPicPr>
        <xdr:cNvPr id="8" name="Imagen 7">
          <a:extLst>
            <a:ext uri="{FF2B5EF4-FFF2-40B4-BE49-F238E27FC236}">
              <a16:creationId xmlns:a16="http://schemas.microsoft.com/office/drawing/2014/main" id="{468F0BF4-31C6-4A53-AF75-8501FC5B84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13035" y="190499"/>
          <a:ext cx="1548000" cy="824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193676</xdr:colOff>
      <xdr:row>0</xdr:row>
      <xdr:rowOff>88936</xdr:rowOff>
    </xdr:from>
    <xdr:ext cx="1752601" cy="848232"/>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676" y="88936"/>
          <a:ext cx="1752601" cy="848232"/>
        </a:xfrm>
        <a:prstGeom prst="rect">
          <a:avLst/>
        </a:prstGeom>
      </xdr:spPr>
    </xdr:pic>
    <xdr:clientData/>
  </xdr:oneCellAnchor>
  <xdr:twoCellAnchor editAs="oneCell">
    <xdr:from>
      <xdr:col>11</xdr:col>
      <xdr:colOff>733425</xdr:colOff>
      <xdr:row>0</xdr:row>
      <xdr:rowOff>133350</xdr:rowOff>
    </xdr:from>
    <xdr:to>
      <xdr:col>13</xdr:col>
      <xdr:colOff>662175</xdr:colOff>
      <xdr:row>0</xdr:row>
      <xdr:rowOff>958018</xdr:rowOff>
    </xdr:to>
    <xdr:pic>
      <xdr:nvPicPr>
        <xdr:cNvPr id="3" name="Imagen 2">
          <a:extLst>
            <a:ext uri="{FF2B5EF4-FFF2-40B4-BE49-F238E27FC236}">
              <a16:creationId xmlns:a16="http://schemas.microsoft.com/office/drawing/2014/main" id="{E533D2C1-7A4A-4E3B-9902-7FB8724FA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77475" y="133350"/>
          <a:ext cx="1548000" cy="8246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5"/>
  <sheetViews>
    <sheetView tabSelected="1" topLeftCell="A3" zoomScale="85" zoomScaleNormal="85" workbookViewId="0">
      <pane xSplit="6" ySplit="4" topLeftCell="G9" activePane="bottomRight" state="frozen"/>
      <selection pane="topRight" activeCell="F3" sqref="F3"/>
      <selection pane="bottomLeft" activeCell="A6" sqref="A6"/>
      <selection pane="bottomRight" activeCell="B8" sqref="B8"/>
    </sheetView>
  </sheetViews>
  <sheetFormatPr baseColWidth="10" defaultColWidth="11.44140625" defaultRowHeight="13.2"/>
  <cols>
    <col min="1" max="1" width="5" style="3" bestFit="1" customWidth="1"/>
    <col min="2" max="2" width="17.33203125" style="3" bestFit="1" customWidth="1"/>
    <col min="3" max="3" width="10.109375" style="4" bestFit="1" customWidth="1"/>
    <col min="4" max="4" width="15.77734375" style="4" bestFit="1" customWidth="1"/>
    <col min="5" max="5" width="21.6640625" style="5" bestFit="1" customWidth="1"/>
    <col min="6" max="6" width="22.109375" style="6" bestFit="1" customWidth="1"/>
    <col min="7" max="7" width="50.109375" style="7" customWidth="1"/>
    <col min="8" max="9" width="29.88671875" style="8" customWidth="1"/>
    <col min="10" max="12" width="13.33203125" style="31" customWidth="1"/>
    <col min="13" max="13" width="13.33203125" style="13" customWidth="1"/>
    <col min="14" max="14" width="18.6640625" style="13" bestFit="1" customWidth="1"/>
    <col min="15" max="15" width="11.88671875" style="8" customWidth="1"/>
    <col min="16" max="16" width="13.88671875" style="8" customWidth="1"/>
    <col min="17" max="18" width="1.6640625" style="13" customWidth="1"/>
    <col min="19" max="19" width="40" style="8" bestFit="1" customWidth="1"/>
    <col min="20" max="20" width="34.6640625" style="8" bestFit="1" customWidth="1"/>
    <col min="21" max="21" width="32.44140625" style="8" bestFit="1" customWidth="1"/>
    <col min="22" max="16384" width="11.44140625" style="8"/>
  </cols>
  <sheetData>
    <row r="1" spans="1:28" hidden="1"/>
    <row r="2" spans="1:28" hidden="1"/>
    <row r="3" spans="1:28" ht="88.5" customHeight="1">
      <c r="A3" s="65" t="s">
        <v>135</v>
      </c>
      <c r="B3" s="66"/>
      <c r="C3" s="66"/>
      <c r="D3" s="66"/>
      <c r="E3" s="66"/>
      <c r="F3" s="66"/>
      <c r="G3" s="66"/>
      <c r="H3" s="66"/>
      <c r="I3" s="66"/>
      <c r="J3" s="66"/>
      <c r="K3" s="66"/>
      <c r="L3" s="66"/>
      <c r="M3" s="66"/>
      <c r="N3" s="66"/>
      <c r="O3" s="66"/>
      <c r="P3" s="66"/>
      <c r="S3" s="67" t="s">
        <v>136</v>
      </c>
      <c r="T3" s="66"/>
      <c r="U3" s="66"/>
      <c r="V3" s="58"/>
      <c r="W3" s="58"/>
      <c r="X3" s="58"/>
      <c r="Y3" s="58"/>
      <c r="Z3" s="58"/>
      <c r="AA3" s="58"/>
      <c r="AB3" s="58"/>
    </row>
    <row r="4" spans="1:28">
      <c r="A4" s="70"/>
      <c r="B4" s="70"/>
      <c r="C4" s="70"/>
      <c r="D4" s="70"/>
      <c r="E4" s="70"/>
      <c r="F4" s="70"/>
      <c r="G4" s="70"/>
    </row>
    <row r="5" spans="1:28" ht="15" customHeight="1">
      <c r="A5" s="73" t="s">
        <v>0</v>
      </c>
      <c r="B5" s="75" t="s">
        <v>1</v>
      </c>
      <c r="C5" s="75" t="s">
        <v>2</v>
      </c>
      <c r="D5" s="75" t="s">
        <v>3</v>
      </c>
      <c r="E5" s="75" t="s">
        <v>4</v>
      </c>
      <c r="F5" s="75" t="s">
        <v>5</v>
      </c>
      <c r="G5" s="75" t="s">
        <v>6</v>
      </c>
      <c r="H5" s="75" t="s">
        <v>7</v>
      </c>
      <c r="I5" s="71" t="s">
        <v>8</v>
      </c>
      <c r="J5" s="68" t="s">
        <v>9</v>
      </c>
      <c r="K5" s="68"/>
      <c r="L5" s="68" t="s">
        <v>10</v>
      </c>
      <c r="M5" s="68"/>
      <c r="N5" s="68" t="s">
        <v>11</v>
      </c>
      <c r="O5" s="68"/>
      <c r="P5" s="77" t="s">
        <v>12</v>
      </c>
      <c r="Q5"/>
      <c r="R5"/>
      <c r="S5" s="69" t="s">
        <v>13</v>
      </c>
      <c r="T5" s="69"/>
      <c r="U5" s="69"/>
    </row>
    <row r="6" spans="1:28" s="6" customFormat="1" ht="38.25" customHeight="1">
      <c r="A6" s="74"/>
      <c r="B6" s="76"/>
      <c r="C6" s="76"/>
      <c r="D6" s="76"/>
      <c r="E6" s="76"/>
      <c r="F6" s="76"/>
      <c r="G6" s="76"/>
      <c r="H6" s="76"/>
      <c r="I6" s="72"/>
      <c r="J6" s="32" t="s">
        <v>14</v>
      </c>
      <c r="K6" s="32" t="s">
        <v>15</v>
      </c>
      <c r="L6" s="32" t="s">
        <v>14</v>
      </c>
      <c r="M6" s="32" t="s">
        <v>15</v>
      </c>
      <c r="N6" s="32" t="s">
        <v>16</v>
      </c>
      <c r="O6" s="32" t="s">
        <v>15</v>
      </c>
      <c r="P6" s="77"/>
      <c r="Q6"/>
      <c r="R6"/>
      <c r="S6" s="32" t="s">
        <v>17</v>
      </c>
      <c r="T6" s="32" t="s">
        <v>18</v>
      </c>
      <c r="U6" s="32" t="s">
        <v>15</v>
      </c>
    </row>
    <row r="7" spans="1:28" s="64" customFormat="1" ht="184.8">
      <c r="A7" s="59">
        <v>1</v>
      </c>
      <c r="B7" s="59" t="s">
        <v>173</v>
      </c>
      <c r="C7" s="60">
        <v>45624</v>
      </c>
      <c r="D7" s="59" t="s">
        <v>145</v>
      </c>
      <c r="E7" s="59" t="s">
        <v>140</v>
      </c>
      <c r="F7" s="61" t="s">
        <v>25</v>
      </c>
      <c r="G7" s="62" t="s">
        <v>141</v>
      </c>
      <c r="H7" s="62" t="s">
        <v>138</v>
      </c>
      <c r="I7" s="62" t="s">
        <v>139</v>
      </c>
      <c r="J7" s="60">
        <v>45642</v>
      </c>
      <c r="K7" s="60">
        <v>45338</v>
      </c>
      <c r="L7" s="60">
        <v>45642</v>
      </c>
      <c r="M7" s="60"/>
      <c r="N7" s="59" t="str">
        <f>IF(L7="no verificado","No verificado",IF(L7&gt;J7,"Atrasado",IF(L7&lt;J7,"En tiempo",IF(L7=J7,"En tiempo",""))))</f>
        <v>En tiempo</v>
      </c>
      <c r="O7" s="59" t="str">
        <f>IF(M7="no cerrado","No cerrado",IF(M7&gt;K7,"Atrasado",IF(M7&lt;K7,"En tiempo",IF(M7=K7,"En tiempo",""))))</f>
        <v>En tiempo</v>
      </c>
      <c r="P7" s="59"/>
      <c r="Q7" s="63"/>
      <c r="R7" s="63"/>
      <c r="S7" s="61" t="str">
        <f>E7&amp;" "&amp;F7</f>
        <v>Administración de los Recursos No conformidad</v>
      </c>
      <c r="T7" s="61" t="str">
        <f>E7&amp;" "&amp;N7</f>
        <v>Administración de los Recursos En tiempo</v>
      </c>
      <c r="U7" s="61" t="str">
        <f>E7&amp;" "&amp;O7</f>
        <v>Administración de los Recursos En tiempo</v>
      </c>
    </row>
    <row r="8" spans="1:28" s="64" customFormat="1" ht="330">
      <c r="A8" s="59">
        <f>1+A7</f>
        <v>2</v>
      </c>
      <c r="B8" s="59" t="s">
        <v>174</v>
      </c>
      <c r="C8" s="60">
        <v>45319</v>
      </c>
      <c r="D8" s="59" t="s">
        <v>145</v>
      </c>
      <c r="E8" s="59" t="s">
        <v>140</v>
      </c>
      <c r="F8" s="61" t="s">
        <v>25</v>
      </c>
      <c r="G8" s="62" t="s">
        <v>142</v>
      </c>
      <c r="H8" s="62" t="s">
        <v>138</v>
      </c>
      <c r="I8" s="62" t="s">
        <v>139</v>
      </c>
      <c r="J8" s="60"/>
      <c r="K8" s="60"/>
      <c r="L8" s="60" t="s">
        <v>20</v>
      </c>
      <c r="M8" s="60" t="s">
        <v>21</v>
      </c>
      <c r="N8" s="59" t="str">
        <f t="shared" ref="N8:N61" si="0">IF(L8="no verificado","No verificado",IF(L8&gt;J8,"Atrasado",IF(L8&lt;J8,"En tiempo",IF(L8=J8,"En tiempo",""))))</f>
        <v>No verificado</v>
      </c>
      <c r="O8" s="59" t="str">
        <f t="shared" ref="O8:O61" si="1">IF(M8="no cerrado","No cerrado",IF(M8&gt;K8,"Atrasado",IF(M8&lt;K8,"En tiempo",IF(M8=K8,"En tiempo",""))))</f>
        <v>No cerrado</v>
      </c>
      <c r="P8" s="59"/>
      <c r="Q8" s="63"/>
      <c r="R8" s="63"/>
      <c r="S8" s="61" t="str">
        <f t="shared" ref="S8:S61" si="2">E8&amp;" "&amp;F8</f>
        <v>Administración de los Recursos No conformidad</v>
      </c>
      <c r="T8" s="61" t="str">
        <f t="shared" ref="T8:T61" si="3">E8&amp;" "&amp;N8</f>
        <v>Administración de los Recursos No verificado</v>
      </c>
      <c r="U8" s="61" t="str">
        <f t="shared" ref="U8:U61" si="4">E8&amp;" "&amp;O8</f>
        <v>Administración de los Recursos No cerrado</v>
      </c>
    </row>
    <row r="9" spans="1:28" s="64" customFormat="1" ht="369.6">
      <c r="A9" s="59">
        <f t="shared" ref="A9:A53" si="5">1+A8</f>
        <v>3</v>
      </c>
      <c r="B9" s="59" t="s">
        <v>143</v>
      </c>
      <c r="C9" s="60">
        <v>45624</v>
      </c>
      <c r="D9" s="59" t="s">
        <v>145</v>
      </c>
      <c r="E9" s="59" t="s">
        <v>34</v>
      </c>
      <c r="F9" s="61" t="s">
        <v>25</v>
      </c>
      <c r="G9" s="62" t="s">
        <v>151</v>
      </c>
      <c r="H9" s="62" t="s">
        <v>152</v>
      </c>
      <c r="I9" s="62" t="s">
        <v>153</v>
      </c>
      <c r="J9" s="60"/>
      <c r="K9" s="60"/>
      <c r="L9" s="60" t="s">
        <v>20</v>
      </c>
      <c r="M9" s="60" t="s">
        <v>21</v>
      </c>
      <c r="N9" s="59" t="str">
        <f t="shared" si="0"/>
        <v>No verificado</v>
      </c>
      <c r="O9" s="59" t="str">
        <f t="shared" si="1"/>
        <v>No cerrado</v>
      </c>
      <c r="P9" s="59"/>
      <c r="Q9" s="63"/>
      <c r="R9" s="63"/>
      <c r="S9" s="61" t="str">
        <f t="shared" si="2"/>
        <v>Académico No conformidad</v>
      </c>
      <c r="T9" s="61" t="str">
        <f t="shared" si="3"/>
        <v>Académico No verificado</v>
      </c>
      <c r="U9" s="61" t="str">
        <f t="shared" si="4"/>
        <v>Académico No cerrado</v>
      </c>
    </row>
    <row r="10" spans="1:28" s="64" customFormat="1" ht="105.6">
      <c r="A10" s="59">
        <f t="shared" si="5"/>
        <v>4</v>
      </c>
      <c r="B10" s="59" t="s">
        <v>154</v>
      </c>
      <c r="C10" s="60">
        <v>45624</v>
      </c>
      <c r="D10" s="59" t="s">
        <v>145</v>
      </c>
      <c r="E10" s="59" t="s">
        <v>36</v>
      </c>
      <c r="F10" s="61" t="s">
        <v>25</v>
      </c>
      <c r="G10" s="62" t="s">
        <v>155</v>
      </c>
      <c r="H10" s="62"/>
      <c r="I10" s="62" t="s">
        <v>156</v>
      </c>
      <c r="J10" s="60"/>
      <c r="K10" s="60"/>
      <c r="L10" s="60" t="s">
        <v>20</v>
      </c>
      <c r="M10" s="60" t="s">
        <v>21</v>
      </c>
      <c r="N10" s="59" t="str">
        <f t="shared" si="0"/>
        <v>No verificado</v>
      </c>
      <c r="O10" s="59" t="str">
        <f t="shared" si="1"/>
        <v>No cerrado</v>
      </c>
      <c r="P10" s="59"/>
      <c r="Q10" s="63"/>
      <c r="R10" s="63"/>
      <c r="S10" s="61" t="str">
        <f t="shared" si="2"/>
        <v>Innovación y Calidad No conformidad</v>
      </c>
      <c r="T10" s="61" t="str">
        <f t="shared" si="3"/>
        <v>Innovación y Calidad No verificado</v>
      </c>
      <c r="U10" s="61" t="str">
        <f t="shared" si="4"/>
        <v>Innovación y Calidad No cerrado</v>
      </c>
    </row>
    <row r="11" spans="1:28" s="64" customFormat="1" ht="92.4">
      <c r="A11" s="59">
        <f t="shared" si="5"/>
        <v>5</v>
      </c>
      <c r="B11" s="59" t="s">
        <v>157</v>
      </c>
      <c r="C11" s="60">
        <v>45624</v>
      </c>
      <c r="D11" s="59" t="s">
        <v>145</v>
      </c>
      <c r="E11" s="59" t="s">
        <v>36</v>
      </c>
      <c r="F11" s="61" t="s">
        <v>25</v>
      </c>
      <c r="G11" s="62" t="s">
        <v>159</v>
      </c>
      <c r="H11" s="62" t="s">
        <v>160</v>
      </c>
      <c r="I11" s="62" t="s">
        <v>156</v>
      </c>
      <c r="J11" s="60"/>
      <c r="K11" s="60"/>
      <c r="L11" s="60" t="s">
        <v>20</v>
      </c>
      <c r="M11" s="60" t="s">
        <v>21</v>
      </c>
      <c r="N11" s="59" t="str">
        <f t="shared" si="0"/>
        <v>No verificado</v>
      </c>
      <c r="O11" s="59" t="str">
        <f t="shared" si="1"/>
        <v>No cerrado</v>
      </c>
      <c r="P11" s="59"/>
      <c r="Q11" s="63"/>
      <c r="R11" s="63"/>
      <c r="S11" s="61" t="str">
        <f t="shared" si="2"/>
        <v>Innovación y Calidad No conformidad</v>
      </c>
      <c r="T11" s="61" t="str">
        <f t="shared" si="3"/>
        <v>Innovación y Calidad No verificado</v>
      </c>
      <c r="U11" s="61" t="str">
        <f t="shared" si="4"/>
        <v>Innovación y Calidad No cerrado</v>
      </c>
    </row>
    <row r="12" spans="1:28" s="64" customFormat="1" ht="264">
      <c r="A12" s="59">
        <f t="shared" si="5"/>
        <v>6</v>
      </c>
      <c r="B12" s="59" t="s">
        <v>161</v>
      </c>
      <c r="C12" s="60">
        <v>45624</v>
      </c>
      <c r="D12" s="59" t="s">
        <v>145</v>
      </c>
      <c r="E12" s="59" t="s">
        <v>34</v>
      </c>
      <c r="F12" s="61" t="s">
        <v>25</v>
      </c>
      <c r="G12" s="62" t="s">
        <v>162</v>
      </c>
      <c r="H12" s="62" t="s">
        <v>163</v>
      </c>
      <c r="I12" s="62" t="s">
        <v>153</v>
      </c>
      <c r="J12" s="60"/>
      <c r="K12" s="60"/>
      <c r="L12" s="60" t="s">
        <v>20</v>
      </c>
      <c r="M12" s="60" t="s">
        <v>21</v>
      </c>
      <c r="N12" s="59" t="str">
        <f t="shared" si="0"/>
        <v>No verificado</v>
      </c>
      <c r="O12" s="59" t="str">
        <f t="shared" si="1"/>
        <v>No cerrado</v>
      </c>
      <c r="P12" s="59"/>
      <c r="Q12" s="63"/>
      <c r="R12" s="63"/>
      <c r="S12" s="61" t="str">
        <f t="shared" si="2"/>
        <v>Académico No conformidad</v>
      </c>
      <c r="T12" s="61" t="str">
        <f t="shared" si="3"/>
        <v>Académico No verificado</v>
      </c>
      <c r="U12" s="61" t="str">
        <f t="shared" si="4"/>
        <v>Académico No cerrado</v>
      </c>
    </row>
    <row r="13" spans="1:28" s="64" customFormat="1" ht="92.4">
      <c r="A13" s="59">
        <f t="shared" si="5"/>
        <v>7</v>
      </c>
      <c r="B13" s="59" t="s">
        <v>158</v>
      </c>
      <c r="C13" s="60">
        <v>45624</v>
      </c>
      <c r="D13" s="59" t="s">
        <v>145</v>
      </c>
      <c r="E13" s="59" t="s">
        <v>36</v>
      </c>
      <c r="F13" s="61" t="s">
        <v>25</v>
      </c>
      <c r="G13" s="62" t="s">
        <v>164</v>
      </c>
      <c r="H13" s="62" t="s">
        <v>165</v>
      </c>
      <c r="I13" s="62" t="s">
        <v>156</v>
      </c>
      <c r="J13" s="60"/>
      <c r="K13" s="60"/>
      <c r="L13" s="60" t="s">
        <v>20</v>
      </c>
      <c r="M13" s="60" t="s">
        <v>21</v>
      </c>
      <c r="N13" s="59" t="str">
        <f t="shared" si="0"/>
        <v>No verificado</v>
      </c>
      <c r="O13" s="59" t="str">
        <f t="shared" si="1"/>
        <v>No cerrado</v>
      </c>
      <c r="P13" s="59"/>
      <c r="Q13" s="63"/>
      <c r="R13" s="63"/>
      <c r="S13" s="61" t="str">
        <f t="shared" si="2"/>
        <v>Innovación y Calidad No conformidad</v>
      </c>
      <c r="T13" s="61" t="str">
        <f t="shared" si="3"/>
        <v>Innovación y Calidad No verificado</v>
      </c>
      <c r="U13" s="61" t="str">
        <f t="shared" si="4"/>
        <v>Innovación y Calidad No cerrado</v>
      </c>
    </row>
    <row r="14" spans="1:28" s="64" customFormat="1" ht="184.8">
      <c r="A14" s="59">
        <f t="shared" si="5"/>
        <v>8</v>
      </c>
      <c r="B14" s="59" t="s">
        <v>166</v>
      </c>
      <c r="C14" s="60">
        <v>45624</v>
      </c>
      <c r="D14" s="59" t="s">
        <v>145</v>
      </c>
      <c r="E14" s="59" t="s">
        <v>140</v>
      </c>
      <c r="F14" s="61" t="s">
        <v>25</v>
      </c>
      <c r="G14" s="62" t="s">
        <v>167</v>
      </c>
      <c r="H14" s="62" t="s">
        <v>168</v>
      </c>
      <c r="I14" s="62" t="s">
        <v>139</v>
      </c>
      <c r="J14" s="60"/>
      <c r="K14" s="60"/>
      <c r="L14" s="60" t="s">
        <v>20</v>
      </c>
      <c r="M14" s="60" t="s">
        <v>21</v>
      </c>
      <c r="N14" s="59" t="str">
        <f t="shared" si="0"/>
        <v>No verificado</v>
      </c>
      <c r="O14" s="59" t="str">
        <f t="shared" si="1"/>
        <v>No cerrado</v>
      </c>
      <c r="P14" s="59"/>
      <c r="Q14" s="63"/>
      <c r="R14" s="63"/>
      <c r="S14" s="61" t="str">
        <f t="shared" si="2"/>
        <v>Administración de los Recursos No conformidad</v>
      </c>
      <c r="T14" s="61" t="str">
        <f t="shared" si="3"/>
        <v>Administración de los Recursos No verificado</v>
      </c>
      <c r="U14" s="61" t="str">
        <f t="shared" si="4"/>
        <v>Administración de los Recursos No cerrado</v>
      </c>
    </row>
    <row r="15" spans="1:28" s="64" customFormat="1" ht="343.8" customHeight="1">
      <c r="A15" s="59">
        <f t="shared" si="5"/>
        <v>9</v>
      </c>
      <c r="B15" s="62" t="s">
        <v>169</v>
      </c>
      <c r="C15" s="60">
        <v>45624</v>
      </c>
      <c r="D15" s="59" t="s">
        <v>145</v>
      </c>
      <c r="E15" s="59" t="s">
        <v>33</v>
      </c>
      <c r="F15" s="61" t="s">
        <v>25</v>
      </c>
      <c r="G15" s="62" t="s">
        <v>170</v>
      </c>
      <c r="H15" s="62" t="s">
        <v>171</v>
      </c>
      <c r="I15" s="62" t="s">
        <v>172</v>
      </c>
      <c r="J15" s="60"/>
      <c r="K15" s="60"/>
      <c r="L15" s="60" t="s">
        <v>20</v>
      </c>
      <c r="M15" s="60" t="s">
        <v>21</v>
      </c>
      <c r="N15" s="59" t="str">
        <f t="shared" si="0"/>
        <v>No verificado</v>
      </c>
      <c r="O15" s="59" t="str">
        <f t="shared" si="1"/>
        <v>No cerrado</v>
      </c>
      <c r="P15" s="59"/>
      <c r="Q15" s="63"/>
      <c r="R15" s="63"/>
      <c r="S15" s="61" t="str">
        <f t="shared" si="2"/>
        <v>Planeación No conformidad</v>
      </c>
      <c r="T15" s="61" t="str">
        <f t="shared" si="3"/>
        <v>Planeación No verificado</v>
      </c>
      <c r="U15" s="61" t="str">
        <f t="shared" si="4"/>
        <v>Planeación No cerrado</v>
      </c>
    </row>
    <row r="16" spans="1:28" s="64" customFormat="1" ht="14.4">
      <c r="A16" s="59">
        <f t="shared" si="5"/>
        <v>10</v>
      </c>
      <c r="B16" s="59"/>
      <c r="C16" s="60"/>
      <c r="D16" s="59" t="s">
        <v>19</v>
      </c>
      <c r="E16" s="59" t="s">
        <v>19</v>
      </c>
      <c r="F16" s="61" t="s">
        <v>19</v>
      </c>
      <c r="G16" s="62"/>
      <c r="H16" s="62"/>
      <c r="I16" s="62"/>
      <c r="J16" s="60"/>
      <c r="K16" s="60"/>
      <c r="L16" s="60" t="s">
        <v>20</v>
      </c>
      <c r="M16" s="60" t="s">
        <v>21</v>
      </c>
      <c r="N16" s="59" t="str">
        <f t="shared" si="0"/>
        <v>No verificado</v>
      </c>
      <c r="O16" s="59" t="str">
        <f t="shared" si="1"/>
        <v>No cerrado</v>
      </c>
      <c r="P16" s="59"/>
      <c r="Q16" s="63"/>
      <c r="R16" s="63"/>
      <c r="S16" s="61" t="str">
        <f t="shared" si="2"/>
        <v>Elige Elige</v>
      </c>
      <c r="T16" s="61" t="str">
        <f t="shared" si="3"/>
        <v>Elige No verificado</v>
      </c>
      <c r="U16" s="61" t="str">
        <f t="shared" si="4"/>
        <v>Elige No cerrado</v>
      </c>
    </row>
    <row r="17" spans="1:21" s="64" customFormat="1" ht="14.4">
      <c r="A17" s="59">
        <f t="shared" si="5"/>
        <v>11</v>
      </c>
      <c r="B17" s="59"/>
      <c r="C17" s="59"/>
      <c r="D17" s="59" t="s">
        <v>19</v>
      </c>
      <c r="E17" s="59" t="s">
        <v>19</v>
      </c>
      <c r="F17" s="61" t="s">
        <v>19</v>
      </c>
      <c r="G17" s="62"/>
      <c r="H17" s="62"/>
      <c r="I17" s="62"/>
      <c r="J17" s="60"/>
      <c r="K17" s="60"/>
      <c r="L17" s="60" t="s">
        <v>20</v>
      </c>
      <c r="M17" s="60" t="s">
        <v>21</v>
      </c>
      <c r="N17" s="59" t="str">
        <f t="shared" si="0"/>
        <v>No verificado</v>
      </c>
      <c r="O17" s="59" t="str">
        <f t="shared" si="1"/>
        <v>No cerrado</v>
      </c>
      <c r="P17" s="59"/>
      <c r="Q17" s="63"/>
      <c r="R17" s="63"/>
      <c r="S17" s="61" t="str">
        <f t="shared" si="2"/>
        <v>Elige Elige</v>
      </c>
      <c r="T17" s="61" t="str">
        <f t="shared" si="3"/>
        <v>Elige No verificado</v>
      </c>
      <c r="U17" s="61" t="str">
        <f t="shared" si="4"/>
        <v>Elige No cerrado</v>
      </c>
    </row>
    <row r="18" spans="1:21" s="64" customFormat="1" ht="14.4">
      <c r="A18" s="59">
        <f t="shared" si="5"/>
        <v>12</v>
      </c>
      <c r="B18" s="59"/>
      <c r="C18" s="59"/>
      <c r="D18" s="59" t="s">
        <v>19</v>
      </c>
      <c r="E18" s="59" t="s">
        <v>19</v>
      </c>
      <c r="F18" s="61" t="s">
        <v>19</v>
      </c>
      <c r="G18" s="62"/>
      <c r="H18" s="62"/>
      <c r="I18" s="62"/>
      <c r="J18" s="60"/>
      <c r="K18" s="60"/>
      <c r="L18" s="60" t="s">
        <v>20</v>
      </c>
      <c r="M18" s="60" t="s">
        <v>21</v>
      </c>
      <c r="N18" s="59" t="str">
        <f t="shared" si="0"/>
        <v>No verificado</v>
      </c>
      <c r="O18" s="59" t="str">
        <f t="shared" si="1"/>
        <v>No cerrado</v>
      </c>
      <c r="P18" s="59"/>
      <c r="Q18" s="63"/>
      <c r="R18" s="63"/>
      <c r="S18" s="61" t="str">
        <f t="shared" si="2"/>
        <v>Elige Elige</v>
      </c>
      <c r="T18" s="61" t="str">
        <f t="shared" si="3"/>
        <v>Elige No verificado</v>
      </c>
      <c r="U18" s="61" t="str">
        <f t="shared" si="4"/>
        <v>Elige No cerrado</v>
      </c>
    </row>
    <row r="19" spans="1:21" s="64" customFormat="1" ht="14.4">
      <c r="A19" s="59">
        <f t="shared" si="5"/>
        <v>13</v>
      </c>
      <c r="B19" s="59"/>
      <c r="C19" s="59"/>
      <c r="D19" s="59" t="s">
        <v>19</v>
      </c>
      <c r="E19" s="59" t="s">
        <v>19</v>
      </c>
      <c r="F19" s="61" t="s">
        <v>19</v>
      </c>
      <c r="G19" s="62"/>
      <c r="H19" s="62"/>
      <c r="I19" s="62"/>
      <c r="J19" s="60"/>
      <c r="K19" s="60"/>
      <c r="L19" s="60" t="s">
        <v>20</v>
      </c>
      <c r="M19" s="60" t="s">
        <v>21</v>
      </c>
      <c r="N19" s="59" t="str">
        <f t="shared" si="0"/>
        <v>No verificado</v>
      </c>
      <c r="O19" s="59" t="str">
        <f t="shared" si="1"/>
        <v>No cerrado</v>
      </c>
      <c r="P19" s="59"/>
      <c r="Q19" s="63"/>
      <c r="R19" s="63"/>
      <c r="S19" s="61" t="str">
        <f t="shared" si="2"/>
        <v>Elige Elige</v>
      </c>
      <c r="T19" s="61" t="str">
        <f t="shared" si="3"/>
        <v>Elige No verificado</v>
      </c>
      <c r="U19" s="61" t="str">
        <f t="shared" si="4"/>
        <v>Elige No cerrado</v>
      </c>
    </row>
    <row r="20" spans="1:21" s="64" customFormat="1" ht="14.4">
      <c r="A20" s="59">
        <f t="shared" si="5"/>
        <v>14</v>
      </c>
      <c r="B20" s="59"/>
      <c r="C20" s="59"/>
      <c r="D20" s="59" t="s">
        <v>19</v>
      </c>
      <c r="E20" s="59" t="s">
        <v>19</v>
      </c>
      <c r="F20" s="61" t="s">
        <v>19</v>
      </c>
      <c r="G20" s="62"/>
      <c r="H20" s="62"/>
      <c r="I20" s="62"/>
      <c r="J20" s="60"/>
      <c r="K20" s="60"/>
      <c r="L20" s="60" t="s">
        <v>20</v>
      </c>
      <c r="M20" s="60" t="s">
        <v>21</v>
      </c>
      <c r="N20" s="59" t="str">
        <f t="shared" si="0"/>
        <v>No verificado</v>
      </c>
      <c r="O20" s="59" t="str">
        <f t="shared" si="1"/>
        <v>No cerrado</v>
      </c>
      <c r="P20" s="59"/>
      <c r="Q20" s="63"/>
      <c r="R20" s="63"/>
      <c r="S20" s="61" t="str">
        <f t="shared" si="2"/>
        <v>Elige Elige</v>
      </c>
      <c r="T20" s="61" t="str">
        <f t="shared" si="3"/>
        <v>Elige No verificado</v>
      </c>
      <c r="U20" s="61" t="str">
        <f t="shared" si="4"/>
        <v>Elige No cerrado</v>
      </c>
    </row>
    <row r="21" spans="1:21" s="64" customFormat="1" ht="14.4">
      <c r="A21" s="59">
        <f t="shared" si="5"/>
        <v>15</v>
      </c>
      <c r="B21" s="59"/>
      <c r="C21" s="59"/>
      <c r="D21" s="59" t="s">
        <v>19</v>
      </c>
      <c r="E21" s="59" t="s">
        <v>19</v>
      </c>
      <c r="F21" s="61" t="s">
        <v>19</v>
      </c>
      <c r="G21" s="62"/>
      <c r="H21" s="62"/>
      <c r="I21" s="62"/>
      <c r="J21" s="60"/>
      <c r="K21" s="60"/>
      <c r="L21" s="60" t="s">
        <v>20</v>
      </c>
      <c r="M21" s="60" t="s">
        <v>21</v>
      </c>
      <c r="N21" s="59" t="str">
        <f t="shared" si="0"/>
        <v>No verificado</v>
      </c>
      <c r="O21" s="59" t="str">
        <f t="shared" si="1"/>
        <v>No cerrado</v>
      </c>
      <c r="P21" s="59"/>
      <c r="Q21" s="63"/>
      <c r="R21" s="63"/>
      <c r="S21" s="61" t="str">
        <f t="shared" si="2"/>
        <v>Elige Elige</v>
      </c>
      <c r="T21" s="61" t="str">
        <f t="shared" si="3"/>
        <v>Elige No verificado</v>
      </c>
      <c r="U21" s="61" t="str">
        <f t="shared" si="4"/>
        <v>Elige No cerrado</v>
      </c>
    </row>
    <row r="22" spans="1:21" s="64" customFormat="1" ht="14.4">
      <c r="A22" s="59">
        <f t="shared" si="5"/>
        <v>16</v>
      </c>
      <c r="B22" s="59"/>
      <c r="C22" s="59"/>
      <c r="D22" s="59" t="s">
        <v>19</v>
      </c>
      <c r="E22" s="59" t="s">
        <v>19</v>
      </c>
      <c r="F22" s="61" t="s">
        <v>19</v>
      </c>
      <c r="G22" s="62"/>
      <c r="H22" s="62"/>
      <c r="I22" s="62"/>
      <c r="J22" s="60"/>
      <c r="K22" s="60"/>
      <c r="L22" s="60" t="s">
        <v>20</v>
      </c>
      <c r="M22" s="60" t="s">
        <v>21</v>
      </c>
      <c r="N22" s="59" t="str">
        <f t="shared" si="0"/>
        <v>No verificado</v>
      </c>
      <c r="O22" s="59" t="str">
        <f t="shared" si="1"/>
        <v>No cerrado</v>
      </c>
      <c r="P22" s="59"/>
      <c r="Q22" s="63"/>
      <c r="R22" s="63"/>
      <c r="S22" s="61" t="str">
        <f t="shared" si="2"/>
        <v>Elige Elige</v>
      </c>
      <c r="T22" s="61" t="str">
        <f t="shared" si="3"/>
        <v>Elige No verificado</v>
      </c>
      <c r="U22" s="61" t="str">
        <f t="shared" si="4"/>
        <v>Elige No cerrado</v>
      </c>
    </row>
    <row r="23" spans="1:21" s="64" customFormat="1" ht="14.4">
      <c r="A23" s="59">
        <f t="shared" si="5"/>
        <v>17</v>
      </c>
      <c r="B23" s="59"/>
      <c r="C23" s="59"/>
      <c r="D23" s="59" t="s">
        <v>19</v>
      </c>
      <c r="E23" s="59" t="s">
        <v>19</v>
      </c>
      <c r="F23" s="61" t="s">
        <v>19</v>
      </c>
      <c r="G23" s="62"/>
      <c r="H23" s="62"/>
      <c r="I23" s="62"/>
      <c r="J23" s="60"/>
      <c r="K23" s="60"/>
      <c r="L23" s="60" t="s">
        <v>20</v>
      </c>
      <c r="M23" s="60" t="s">
        <v>21</v>
      </c>
      <c r="N23" s="59" t="str">
        <f t="shared" si="0"/>
        <v>No verificado</v>
      </c>
      <c r="O23" s="59" t="str">
        <f t="shared" si="1"/>
        <v>No cerrado</v>
      </c>
      <c r="P23" s="59"/>
      <c r="Q23" s="63"/>
      <c r="R23" s="63"/>
      <c r="S23" s="61" t="str">
        <f t="shared" si="2"/>
        <v>Elige Elige</v>
      </c>
      <c r="T23" s="61" t="str">
        <f t="shared" si="3"/>
        <v>Elige No verificado</v>
      </c>
      <c r="U23" s="61" t="str">
        <f t="shared" si="4"/>
        <v>Elige No cerrado</v>
      </c>
    </row>
    <row r="24" spans="1:21" s="64" customFormat="1" ht="14.4">
      <c r="A24" s="59">
        <f t="shared" si="5"/>
        <v>18</v>
      </c>
      <c r="B24" s="59"/>
      <c r="C24" s="59"/>
      <c r="D24" s="59" t="s">
        <v>19</v>
      </c>
      <c r="E24" s="59" t="s">
        <v>19</v>
      </c>
      <c r="F24" s="61" t="s">
        <v>19</v>
      </c>
      <c r="G24" s="62"/>
      <c r="H24" s="62"/>
      <c r="I24" s="62"/>
      <c r="J24" s="60"/>
      <c r="K24" s="60"/>
      <c r="L24" s="60" t="s">
        <v>20</v>
      </c>
      <c r="M24" s="60" t="s">
        <v>21</v>
      </c>
      <c r="N24" s="59" t="str">
        <f t="shared" si="0"/>
        <v>No verificado</v>
      </c>
      <c r="O24" s="59" t="str">
        <f t="shared" si="1"/>
        <v>No cerrado</v>
      </c>
      <c r="P24" s="59"/>
      <c r="Q24" s="63"/>
      <c r="R24" s="63"/>
      <c r="S24" s="61" t="str">
        <f t="shared" si="2"/>
        <v>Elige Elige</v>
      </c>
      <c r="T24" s="61" t="str">
        <f t="shared" si="3"/>
        <v>Elige No verificado</v>
      </c>
      <c r="U24" s="61" t="str">
        <f t="shared" si="4"/>
        <v>Elige No cerrado</v>
      </c>
    </row>
    <row r="25" spans="1:21" s="64" customFormat="1" ht="14.4">
      <c r="A25" s="59">
        <f t="shared" si="5"/>
        <v>19</v>
      </c>
      <c r="B25" s="59"/>
      <c r="C25" s="59"/>
      <c r="D25" s="59" t="s">
        <v>19</v>
      </c>
      <c r="E25" s="59" t="s">
        <v>19</v>
      </c>
      <c r="F25" s="61" t="s">
        <v>19</v>
      </c>
      <c r="G25" s="62"/>
      <c r="H25" s="62"/>
      <c r="I25" s="62"/>
      <c r="J25" s="60"/>
      <c r="K25" s="60"/>
      <c r="L25" s="60" t="s">
        <v>20</v>
      </c>
      <c r="M25" s="60" t="s">
        <v>21</v>
      </c>
      <c r="N25" s="59" t="str">
        <f t="shared" si="0"/>
        <v>No verificado</v>
      </c>
      <c r="O25" s="59" t="str">
        <f t="shared" si="1"/>
        <v>No cerrado</v>
      </c>
      <c r="P25" s="59"/>
      <c r="Q25" s="63"/>
      <c r="R25" s="63"/>
      <c r="S25" s="61" t="str">
        <f t="shared" si="2"/>
        <v>Elige Elige</v>
      </c>
      <c r="T25" s="61" t="str">
        <f t="shared" si="3"/>
        <v>Elige No verificado</v>
      </c>
      <c r="U25" s="61" t="str">
        <f t="shared" si="4"/>
        <v>Elige No cerrado</v>
      </c>
    </row>
    <row r="26" spans="1:21" s="64" customFormat="1" ht="14.4">
      <c r="A26" s="59">
        <f t="shared" si="5"/>
        <v>20</v>
      </c>
      <c r="B26" s="59"/>
      <c r="C26" s="59"/>
      <c r="D26" s="59" t="s">
        <v>19</v>
      </c>
      <c r="E26" s="59" t="s">
        <v>19</v>
      </c>
      <c r="F26" s="61" t="s">
        <v>19</v>
      </c>
      <c r="G26" s="62"/>
      <c r="H26" s="62"/>
      <c r="I26" s="62"/>
      <c r="J26" s="60"/>
      <c r="K26" s="60"/>
      <c r="L26" s="60" t="s">
        <v>20</v>
      </c>
      <c r="M26" s="60" t="s">
        <v>21</v>
      </c>
      <c r="N26" s="59" t="str">
        <f t="shared" si="0"/>
        <v>No verificado</v>
      </c>
      <c r="O26" s="59" t="str">
        <f t="shared" si="1"/>
        <v>No cerrado</v>
      </c>
      <c r="P26" s="59"/>
      <c r="Q26" s="63"/>
      <c r="R26" s="63"/>
      <c r="S26" s="61" t="str">
        <f t="shared" si="2"/>
        <v>Elige Elige</v>
      </c>
      <c r="T26" s="61" t="str">
        <f t="shared" si="3"/>
        <v>Elige No verificado</v>
      </c>
      <c r="U26" s="61" t="str">
        <f t="shared" si="4"/>
        <v>Elige No cerrado</v>
      </c>
    </row>
    <row r="27" spans="1:21" s="64" customFormat="1" ht="14.4">
      <c r="A27" s="59">
        <f t="shared" si="5"/>
        <v>21</v>
      </c>
      <c r="B27" s="59"/>
      <c r="C27" s="59"/>
      <c r="D27" s="59" t="s">
        <v>19</v>
      </c>
      <c r="E27" s="59" t="s">
        <v>19</v>
      </c>
      <c r="F27" s="61" t="s">
        <v>19</v>
      </c>
      <c r="G27" s="62"/>
      <c r="H27" s="62"/>
      <c r="I27" s="62"/>
      <c r="J27" s="60"/>
      <c r="K27" s="60"/>
      <c r="L27" s="60" t="s">
        <v>20</v>
      </c>
      <c r="M27" s="60" t="s">
        <v>21</v>
      </c>
      <c r="N27" s="59" t="str">
        <f t="shared" si="0"/>
        <v>No verificado</v>
      </c>
      <c r="O27" s="59" t="str">
        <f t="shared" si="1"/>
        <v>No cerrado</v>
      </c>
      <c r="P27" s="59"/>
      <c r="Q27" s="63"/>
      <c r="R27" s="63"/>
      <c r="S27" s="61" t="str">
        <f t="shared" si="2"/>
        <v>Elige Elige</v>
      </c>
      <c r="T27" s="61" t="str">
        <f t="shared" si="3"/>
        <v>Elige No verificado</v>
      </c>
      <c r="U27" s="61" t="str">
        <f t="shared" si="4"/>
        <v>Elige No cerrado</v>
      </c>
    </row>
    <row r="28" spans="1:21" s="64" customFormat="1" ht="14.4">
      <c r="A28" s="59">
        <f t="shared" si="5"/>
        <v>22</v>
      </c>
      <c r="B28" s="59"/>
      <c r="C28" s="59"/>
      <c r="D28" s="59" t="s">
        <v>19</v>
      </c>
      <c r="E28" s="59" t="s">
        <v>19</v>
      </c>
      <c r="F28" s="61" t="s">
        <v>19</v>
      </c>
      <c r="G28" s="62"/>
      <c r="H28" s="62"/>
      <c r="I28" s="62"/>
      <c r="J28" s="60"/>
      <c r="K28" s="60"/>
      <c r="L28" s="60" t="s">
        <v>20</v>
      </c>
      <c r="M28" s="60" t="s">
        <v>21</v>
      </c>
      <c r="N28" s="59" t="str">
        <f t="shared" si="0"/>
        <v>No verificado</v>
      </c>
      <c r="O28" s="59" t="str">
        <f t="shared" si="1"/>
        <v>No cerrado</v>
      </c>
      <c r="P28" s="59"/>
      <c r="Q28" s="63"/>
      <c r="R28" s="63"/>
      <c r="S28" s="61" t="str">
        <f t="shared" si="2"/>
        <v>Elige Elige</v>
      </c>
      <c r="T28" s="61" t="str">
        <f t="shared" si="3"/>
        <v>Elige No verificado</v>
      </c>
      <c r="U28" s="61" t="str">
        <f t="shared" si="4"/>
        <v>Elige No cerrado</v>
      </c>
    </row>
    <row r="29" spans="1:21" s="64" customFormat="1" ht="14.4">
      <c r="A29" s="59">
        <f t="shared" si="5"/>
        <v>23</v>
      </c>
      <c r="B29" s="59"/>
      <c r="C29" s="59"/>
      <c r="D29" s="59" t="s">
        <v>19</v>
      </c>
      <c r="E29" s="59" t="s">
        <v>19</v>
      </c>
      <c r="F29" s="61" t="s">
        <v>19</v>
      </c>
      <c r="G29" s="62"/>
      <c r="H29" s="62"/>
      <c r="I29" s="62"/>
      <c r="J29" s="60"/>
      <c r="K29" s="60"/>
      <c r="L29" s="60" t="s">
        <v>20</v>
      </c>
      <c r="M29" s="60" t="s">
        <v>21</v>
      </c>
      <c r="N29" s="59" t="str">
        <f t="shared" si="0"/>
        <v>No verificado</v>
      </c>
      <c r="O29" s="59" t="str">
        <f t="shared" si="1"/>
        <v>No cerrado</v>
      </c>
      <c r="P29" s="59"/>
      <c r="Q29" s="63"/>
      <c r="R29" s="63"/>
      <c r="S29" s="61" t="str">
        <f t="shared" si="2"/>
        <v>Elige Elige</v>
      </c>
      <c r="T29" s="61" t="str">
        <f t="shared" si="3"/>
        <v>Elige No verificado</v>
      </c>
      <c r="U29" s="61" t="str">
        <f t="shared" si="4"/>
        <v>Elige No cerrado</v>
      </c>
    </row>
    <row r="30" spans="1:21" s="64" customFormat="1" ht="14.4">
      <c r="A30" s="59">
        <f t="shared" si="5"/>
        <v>24</v>
      </c>
      <c r="B30" s="59"/>
      <c r="C30" s="59"/>
      <c r="D30" s="59" t="s">
        <v>19</v>
      </c>
      <c r="E30" s="59" t="s">
        <v>19</v>
      </c>
      <c r="F30" s="61" t="s">
        <v>19</v>
      </c>
      <c r="G30" s="62"/>
      <c r="H30" s="62"/>
      <c r="I30" s="62"/>
      <c r="J30" s="60"/>
      <c r="K30" s="60"/>
      <c r="L30" s="60" t="s">
        <v>20</v>
      </c>
      <c r="M30" s="60" t="s">
        <v>21</v>
      </c>
      <c r="N30" s="59" t="str">
        <f t="shared" si="0"/>
        <v>No verificado</v>
      </c>
      <c r="O30" s="59" t="str">
        <f t="shared" si="1"/>
        <v>No cerrado</v>
      </c>
      <c r="P30" s="59"/>
      <c r="Q30" s="63"/>
      <c r="R30" s="63"/>
      <c r="S30" s="61" t="str">
        <f t="shared" si="2"/>
        <v>Elige Elige</v>
      </c>
      <c r="T30" s="61" t="str">
        <f t="shared" si="3"/>
        <v>Elige No verificado</v>
      </c>
      <c r="U30" s="61" t="str">
        <f t="shared" si="4"/>
        <v>Elige No cerrado</v>
      </c>
    </row>
    <row r="31" spans="1:21" s="64" customFormat="1" ht="14.4">
      <c r="A31" s="59">
        <f t="shared" si="5"/>
        <v>25</v>
      </c>
      <c r="B31" s="59"/>
      <c r="C31" s="59"/>
      <c r="D31" s="59" t="s">
        <v>19</v>
      </c>
      <c r="E31" s="59" t="s">
        <v>19</v>
      </c>
      <c r="F31" s="61" t="s">
        <v>19</v>
      </c>
      <c r="G31" s="62"/>
      <c r="H31" s="62"/>
      <c r="I31" s="62"/>
      <c r="J31" s="60"/>
      <c r="K31" s="60"/>
      <c r="L31" s="60" t="s">
        <v>20</v>
      </c>
      <c r="M31" s="60" t="s">
        <v>21</v>
      </c>
      <c r="N31" s="59" t="str">
        <f t="shared" si="0"/>
        <v>No verificado</v>
      </c>
      <c r="O31" s="59" t="str">
        <f t="shared" si="1"/>
        <v>No cerrado</v>
      </c>
      <c r="P31" s="59"/>
      <c r="Q31" s="63"/>
      <c r="R31" s="63"/>
      <c r="S31" s="61" t="str">
        <f t="shared" si="2"/>
        <v>Elige Elige</v>
      </c>
      <c r="T31" s="61" t="str">
        <f t="shared" si="3"/>
        <v>Elige No verificado</v>
      </c>
      <c r="U31" s="61" t="str">
        <f t="shared" si="4"/>
        <v>Elige No cerrado</v>
      </c>
    </row>
    <row r="32" spans="1:21" s="64" customFormat="1" ht="14.4">
      <c r="A32" s="59">
        <f t="shared" si="5"/>
        <v>26</v>
      </c>
      <c r="B32" s="59"/>
      <c r="C32" s="59"/>
      <c r="D32" s="59" t="s">
        <v>19</v>
      </c>
      <c r="E32" s="59" t="s">
        <v>19</v>
      </c>
      <c r="F32" s="61" t="s">
        <v>19</v>
      </c>
      <c r="G32" s="62"/>
      <c r="H32" s="62"/>
      <c r="I32" s="62"/>
      <c r="J32" s="60"/>
      <c r="K32" s="60"/>
      <c r="L32" s="60" t="s">
        <v>20</v>
      </c>
      <c r="M32" s="60" t="s">
        <v>21</v>
      </c>
      <c r="N32" s="59" t="str">
        <f t="shared" si="0"/>
        <v>No verificado</v>
      </c>
      <c r="O32" s="59" t="str">
        <f t="shared" si="1"/>
        <v>No cerrado</v>
      </c>
      <c r="P32" s="59"/>
      <c r="Q32" s="63"/>
      <c r="R32" s="63"/>
      <c r="S32" s="61" t="str">
        <f t="shared" si="2"/>
        <v>Elige Elige</v>
      </c>
      <c r="T32" s="61" t="str">
        <f t="shared" si="3"/>
        <v>Elige No verificado</v>
      </c>
      <c r="U32" s="61" t="str">
        <f t="shared" si="4"/>
        <v>Elige No cerrado</v>
      </c>
    </row>
    <row r="33" spans="1:21" s="64" customFormat="1" ht="14.4">
      <c r="A33" s="59">
        <f t="shared" si="5"/>
        <v>27</v>
      </c>
      <c r="B33" s="59"/>
      <c r="C33" s="59"/>
      <c r="D33" s="59" t="s">
        <v>19</v>
      </c>
      <c r="E33" s="59" t="s">
        <v>19</v>
      </c>
      <c r="F33" s="61" t="s">
        <v>19</v>
      </c>
      <c r="G33" s="62"/>
      <c r="H33" s="62"/>
      <c r="I33" s="62"/>
      <c r="J33" s="60"/>
      <c r="K33" s="60"/>
      <c r="L33" s="60" t="s">
        <v>20</v>
      </c>
      <c r="M33" s="60" t="s">
        <v>21</v>
      </c>
      <c r="N33" s="59" t="str">
        <f t="shared" si="0"/>
        <v>No verificado</v>
      </c>
      <c r="O33" s="59" t="str">
        <f t="shared" si="1"/>
        <v>No cerrado</v>
      </c>
      <c r="P33" s="59"/>
      <c r="Q33" s="63"/>
      <c r="R33" s="63"/>
      <c r="S33" s="61" t="str">
        <f t="shared" si="2"/>
        <v>Elige Elige</v>
      </c>
      <c r="T33" s="61" t="str">
        <f t="shared" si="3"/>
        <v>Elige No verificado</v>
      </c>
      <c r="U33" s="61" t="str">
        <f t="shared" si="4"/>
        <v>Elige No cerrado</v>
      </c>
    </row>
    <row r="34" spans="1:21" s="64" customFormat="1" ht="14.4">
      <c r="A34" s="59">
        <f t="shared" si="5"/>
        <v>28</v>
      </c>
      <c r="B34" s="59"/>
      <c r="C34" s="59"/>
      <c r="D34" s="59" t="s">
        <v>19</v>
      </c>
      <c r="E34" s="59" t="s">
        <v>19</v>
      </c>
      <c r="F34" s="61" t="s">
        <v>19</v>
      </c>
      <c r="G34" s="62"/>
      <c r="H34" s="62"/>
      <c r="I34" s="62"/>
      <c r="J34" s="60"/>
      <c r="K34" s="60"/>
      <c r="L34" s="60" t="s">
        <v>20</v>
      </c>
      <c r="M34" s="60" t="s">
        <v>21</v>
      </c>
      <c r="N34" s="59" t="str">
        <f t="shared" si="0"/>
        <v>No verificado</v>
      </c>
      <c r="O34" s="59" t="str">
        <f t="shared" si="1"/>
        <v>No cerrado</v>
      </c>
      <c r="P34" s="59"/>
      <c r="Q34" s="63"/>
      <c r="R34" s="63"/>
      <c r="S34" s="61" t="str">
        <f t="shared" si="2"/>
        <v>Elige Elige</v>
      </c>
      <c r="T34" s="61" t="str">
        <f t="shared" si="3"/>
        <v>Elige No verificado</v>
      </c>
      <c r="U34" s="61" t="str">
        <f t="shared" si="4"/>
        <v>Elige No cerrado</v>
      </c>
    </row>
    <row r="35" spans="1:21" s="64" customFormat="1" ht="14.4">
      <c r="A35" s="59">
        <f t="shared" si="5"/>
        <v>29</v>
      </c>
      <c r="B35" s="59"/>
      <c r="C35" s="59"/>
      <c r="D35" s="59" t="s">
        <v>19</v>
      </c>
      <c r="E35" s="59" t="s">
        <v>19</v>
      </c>
      <c r="F35" s="61" t="s">
        <v>19</v>
      </c>
      <c r="G35" s="62"/>
      <c r="H35" s="62"/>
      <c r="I35" s="62"/>
      <c r="J35" s="60"/>
      <c r="K35" s="60"/>
      <c r="L35" s="60" t="s">
        <v>20</v>
      </c>
      <c r="M35" s="60" t="s">
        <v>21</v>
      </c>
      <c r="N35" s="59" t="str">
        <f t="shared" si="0"/>
        <v>No verificado</v>
      </c>
      <c r="O35" s="59" t="str">
        <f t="shared" si="1"/>
        <v>No cerrado</v>
      </c>
      <c r="P35" s="59"/>
      <c r="Q35" s="63"/>
      <c r="R35" s="63"/>
      <c r="S35" s="61" t="str">
        <f t="shared" si="2"/>
        <v>Elige Elige</v>
      </c>
      <c r="T35" s="61" t="str">
        <f t="shared" si="3"/>
        <v>Elige No verificado</v>
      </c>
      <c r="U35" s="61" t="str">
        <f t="shared" si="4"/>
        <v>Elige No cerrado</v>
      </c>
    </row>
    <row r="36" spans="1:21" s="64" customFormat="1" ht="14.4">
      <c r="A36" s="59">
        <f t="shared" si="5"/>
        <v>30</v>
      </c>
      <c r="B36" s="59"/>
      <c r="C36" s="59"/>
      <c r="D36" s="59" t="s">
        <v>19</v>
      </c>
      <c r="E36" s="59" t="s">
        <v>19</v>
      </c>
      <c r="F36" s="61" t="s">
        <v>19</v>
      </c>
      <c r="G36" s="62"/>
      <c r="H36" s="62"/>
      <c r="I36" s="62"/>
      <c r="J36" s="60"/>
      <c r="K36" s="60"/>
      <c r="L36" s="60" t="s">
        <v>20</v>
      </c>
      <c r="M36" s="60" t="s">
        <v>21</v>
      </c>
      <c r="N36" s="59" t="str">
        <f t="shared" si="0"/>
        <v>No verificado</v>
      </c>
      <c r="O36" s="59" t="str">
        <f t="shared" si="1"/>
        <v>No cerrado</v>
      </c>
      <c r="P36" s="59"/>
      <c r="Q36" s="63"/>
      <c r="R36" s="63"/>
      <c r="S36" s="61" t="str">
        <f t="shared" si="2"/>
        <v>Elige Elige</v>
      </c>
      <c r="T36" s="61" t="str">
        <f t="shared" si="3"/>
        <v>Elige No verificado</v>
      </c>
      <c r="U36" s="61" t="str">
        <f t="shared" si="4"/>
        <v>Elige No cerrado</v>
      </c>
    </row>
    <row r="37" spans="1:21" s="64" customFormat="1" ht="14.4">
      <c r="A37" s="59">
        <f t="shared" si="5"/>
        <v>31</v>
      </c>
      <c r="B37" s="59"/>
      <c r="C37" s="59"/>
      <c r="D37" s="59" t="s">
        <v>19</v>
      </c>
      <c r="E37" s="59" t="s">
        <v>19</v>
      </c>
      <c r="F37" s="61" t="s">
        <v>19</v>
      </c>
      <c r="G37" s="62"/>
      <c r="H37" s="62"/>
      <c r="I37" s="62"/>
      <c r="J37" s="60"/>
      <c r="K37" s="60"/>
      <c r="L37" s="60" t="s">
        <v>20</v>
      </c>
      <c r="M37" s="60" t="s">
        <v>21</v>
      </c>
      <c r="N37" s="59" t="str">
        <f t="shared" si="0"/>
        <v>No verificado</v>
      </c>
      <c r="O37" s="59" t="str">
        <f t="shared" si="1"/>
        <v>No cerrado</v>
      </c>
      <c r="P37" s="59"/>
      <c r="Q37" s="63"/>
      <c r="R37" s="63"/>
      <c r="S37" s="61" t="str">
        <f t="shared" si="2"/>
        <v>Elige Elige</v>
      </c>
      <c r="T37" s="61" t="str">
        <f t="shared" si="3"/>
        <v>Elige No verificado</v>
      </c>
      <c r="U37" s="61" t="str">
        <f t="shared" si="4"/>
        <v>Elige No cerrado</v>
      </c>
    </row>
    <row r="38" spans="1:21" s="64" customFormat="1" ht="14.4">
      <c r="A38" s="59">
        <f t="shared" si="5"/>
        <v>32</v>
      </c>
      <c r="B38" s="59"/>
      <c r="C38" s="59"/>
      <c r="D38" s="59" t="s">
        <v>19</v>
      </c>
      <c r="E38" s="59" t="s">
        <v>19</v>
      </c>
      <c r="F38" s="61" t="s">
        <v>19</v>
      </c>
      <c r="G38" s="62"/>
      <c r="H38" s="62"/>
      <c r="I38" s="62"/>
      <c r="J38" s="60"/>
      <c r="K38" s="60"/>
      <c r="L38" s="60" t="s">
        <v>20</v>
      </c>
      <c r="M38" s="60" t="s">
        <v>21</v>
      </c>
      <c r="N38" s="59" t="str">
        <f t="shared" si="0"/>
        <v>No verificado</v>
      </c>
      <c r="O38" s="59" t="str">
        <f t="shared" si="1"/>
        <v>No cerrado</v>
      </c>
      <c r="P38" s="59"/>
      <c r="Q38" s="63"/>
      <c r="R38" s="63"/>
      <c r="S38" s="61" t="str">
        <f t="shared" si="2"/>
        <v>Elige Elige</v>
      </c>
      <c r="T38" s="61" t="str">
        <f t="shared" si="3"/>
        <v>Elige No verificado</v>
      </c>
      <c r="U38" s="61" t="str">
        <f t="shared" si="4"/>
        <v>Elige No cerrado</v>
      </c>
    </row>
    <row r="39" spans="1:21" s="64" customFormat="1" ht="14.4">
      <c r="A39" s="59">
        <f t="shared" si="5"/>
        <v>33</v>
      </c>
      <c r="B39" s="59"/>
      <c r="C39" s="59"/>
      <c r="D39" s="59" t="s">
        <v>19</v>
      </c>
      <c r="E39" s="59" t="s">
        <v>19</v>
      </c>
      <c r="F39" s="61" t="s">
        <v>19</v>
      </c>
      <c r="G39" s="62"/>
      <c r="H39" s="62"/>
      <c r="I39" s="62"/>
      <c r="J39" s="60"/>
      <c r="K39" s="60"/>
      <c r="L39" s="60" t="s">
        <v>20</v>
      </c>
      <c r="M39" s="60" t="s">
        <v>21</v>
      </c>
      <c r="N39" s="59" t="str">
        <f t="shared" si="0"/>
        <v>No verificado</v>
      </c>
      <c r="O39" s="59" t="str">
        <f t="shared" si="1"/>
        <v>No cerrado</v>
      </c>
      <c r="P39" s="59"/>
      <c r="Q39" s="63"/>
      <c r="R39" s="63"/>
      <c r="S39" s="61" t="str">
        <f t="shared" si="2"/>
        <v>Elige Elige</v>
      </c>
      <c r="T39" s="61" t="str">
        <f t="shared" si="3"/>
        <v>Elige No verificado</v>
      </c>
      <c r="U39" s="61" t="str">
        <f t="shared" si="4"/>
        <v>Elige No cerrado</v>
      </c>
    </row>
    <row r="40" spans="1:21" s="64" customFormat="1" ht="14.4">
      <c r="A40" s="59">
        <f t="shared" si="5"/>
        <v>34</v>
      </c>
      <c r="B40" s="59"/>
      <c r="C40" s="59"/>
      <c r="D40" s="59" t="s">
        <v>19</v>
      </c>
      <c r="E40" s="59" t="s">
        <v>19</v>
      </c>
      <c r="F40" s="61" t="s">
        <v>19</v>
      </c>
      <c r="G40" s="62"/>
      <c r="H40" s="62"/>
      <c r="I40" s="62"/>
      <c r="J40" s="60"/>
      <c r="K40" s="60"/>
      <c r="L40" s="60" t="s">
        <v>20</v>
      </c>
      <c r="M40" s="60" t="s">
        <v>21</v>
      </c>
      <c r="N40" s="59" t="str">
        <f t="shared" si="0"/>
        <v>No verificado</v>
      </c>
      <c r="O40" s="59" t="str">
        <f t="shared" si="1"/>
        <v>No cerrado</v>
      </c>
      <c r="P40" s="59"/>
      <c r="Q40" s="63"/>
      <c r="R40" s="63"/>
      <c r="S40" s="61" t="str">
        <f t="shared" si="2"/>
        <v>Elige Elige</v>
      </c>
      <c r="T40" s="61" t="str">
        <f t="shared" si="3"/>
        <v>Elige No verificado</v>
      </c>
      <c r="U40" s="61" t="str">
        <f t="shared" si="4"/>
        <v>Elige No cerrado</v>
      </c>
    </row>
    <row r="41" spans="1:21" s="64" customFormat="1" ht="14.4">
      <c r="A41" s="59">
        <f t="shared" si="5"/>
        <v>35</v>
      </c>
      <c r="B41" s="59"/>
      <c r="C41" s="59"/>
      <c r="D41" s="59" t="s">
        <v>19</v>
      </c>
      <c r="E41" s="59" t="s">
        <v>19</v>
      </c>
      <c r="F41" s="61" t="s">
        <v>19</v>
      </c>
      <c r="G41" s="62"/>
      <c r="H41" s="62"/>
      <c r="I41" s="62"/>
      <c r="J41" s="60"/>
      <c r="K41" s="60"/>
      <c r="L41" s="60" t="s">
        <v>20</v>
      </c>
      <c r="M41" s="60" t="s">
        <v>21</v>
      </c>
      <c r="N41" s="59" t="str">
        <f t="shared" si="0"/>
        <v>No verificado</v>
      </c>
      <c r="O41" s="59" t="str">
        <f t="shared" si="1"/>
        <v>No cerrado</v>
      </c>
      <c r="P41" s="59"/>
      <c r="Q41" s="63"/>
      <c r="R41" s="63"/>
      <c r="S41" s="61" t="str">
        <f t="shared" si="2"/>
        <v>Elige Elige</v>
      </c>
      <c r="T41" s="61" t="str">
        <f t="shared" si="3"/>
        <v>Elige No verificado</v>
      </c>
      <c r="U41" s="61" t="str">
        <f t="shared" si="4"/>
        <v>Elige No cerrado</v>
      </c>
    </row>
    <row r="42" spans="1:21" s="64" customFormat="1" ht="14.4">
      <c r="A42" s="59">
        <f t="shared" si="5"/>
        <v>36</v>
      </c>
      <c r="B42" s="59"/>
      <c r="C42" s="59"/>
      <c r="D42" s="59" t="s">
        <v>19</v>
      </c>
      <c r="E42" s="59" t="s">
        <v>19</v>
      </c>
      <c r="F42" s="61" t="s">
        <v>19</v>
      </c>
      <c r="G42" s="62"/>
      <c r="H42" s="62"/>
      <c r="I42" s="62"/>
      <c r="J42" s="60"/>
      <c r="K42" s="60"/>
      <c r="L42" s="60" t="s">
        <v>20</v>
      </c>
      <c r="M42" s="60" t="s">
        <v>21</v>
      </c>
      <c r="N42" s="59" t="str">
        <f t="shared" si="0"/>
        <v>No verificado</v>
      </c>
      <c r="O42" s="59" t="str">
        <f t="shared" si="1"/>
        <v>No cerrado</v>
      </c>
      <c r="P42" s="59"/>
      <c r="Q42" s="63"/>
      <c r="R42" s="63"/>
      <c r="S42" s="61" t="str">
        <f t="shared" si="2"/>
        <v>Elige Elige</v>
      </c>
      <c r="T42" s="61" t="str">
        <f t="shared" si="3"/>
        <v>Elige No verificado</v>
      </c>
      <c r="U42" s="61" t="str">
        <f t="shared" si="4"/>
        <v>Elige No cerrado</v>
      </c>
    </row>
    <row r="43" spans="1:21" s="64" customFormat="1" ht="14.4">
      <c r="A43" s="59">
        <f t="shared" si="5"/>
        <v>37</v>
      </c>
      <c r="B43" s="59"/>
      <c r="C43" s="59"/>
      <c r="D43" s="59" t="s">
        <v>19</v>
      </c>
      <c r="E43" s="59" t="s">
        <v>19</v>
      </c>
      <c r="F43" s="61" t="s">
        <v>19</v>
      </c>
      <c r="G43" s="62"/>
      <c r="H43" s="62"/>
      <c r="I43" s="62"/>
      <c r="J43" s="60"/>
      <c r="K43" s="60"/>
      <c r="L43" s="60" t="s">
        <v>20</v>
      </c>
      <c r="M43" s="60" t="s">
        <v>21</v>
      </c>
      <c r="N43" s="59" t="str">
        <f t="shared" si="0"/>
        <v>No verificado</v>
      </c>
      <c r="O43" s="59" t="str">
        <f t="shared" si="1"/>
        <v>No cerrado</v>
      </c>
      <c r="P43" s="59"/>
      <c r="Q43" s="63"/>
      <c r="R43" s="63"/>
      <c r="S43" s="61" t="str">
        <f t="shared" si="2"/>
        <v>Elige Elige</v>
      </c>
      <c r="T43" s="61" t="str">
        <f t="shared" si="3"/>
        <v>Elige No verificado</v>
      </c>
      <c r="U43" s="61" t="str">
        <f t="shared" si="4"/>
        <v>Elige No cerrado</v>
      </c>
    </row>
    <row r="44" spans="1:21" s="64" customFormat="1" ht="14.4">
      <c r="A44" s="59">
        <f t="shared" si="5"/>
        <v>38</v>
      </c>
      <c r="B44" s="59"/>
      <c r="C44" s="59"/>
      <c r="D44" s="59" t="s">
        <v>19</v>
      </c>
      <c r="E44" s="59" t="s">
        <v>19</v>
      </c>
      <c r="F44" s="61" t="s">
        <v>19</v>
      </c>
      <c r="G44" s="62"/>
      <c r="H44" s="62"/>
      <c r="I44" s="62"/>
      <c r="J44" s="60"/>
      <c r="K44" s="60"/>
      <c r="L44" s="60" t="s">
        <v>20</v>
      </c>
      <c r="M44" s="60" t="s">
        <v>21</v>
      </c>
      <c r="N44" s="59" t="str">
        <f t="shared" si="0"/>
        <v>No verificado</v>
      </c>
      <c r="O44" s="59" t="str">
        <f t="shared" si="1"/>
        <v>No cerrado</v>
      </c>
      <c r="P44" s="59"/>
      <c r="Q44" s="63"/>
      <c r="R44" s="63"/>
      <c r="S44" s="61" t="str">
        <f t="shared" si="2"/>
        <v>Elige Elige</v>
      </c>
      <c r="T44" s="61" t="str">
        <f t="shared" si="3"/>
        <v>Elige No verificado</v>
      </c>
      <c r="U44" s="61" t="str">
        <f t="shared" si="4"/>
        <v>Elige No cerrado</v>
      </c>
    </row>
    <row r="45" spans="1:21" s="64" customFormat="1" ht="14.4">
      <c r="A45" s="59">
        <f t="shared" si="5"/>
        <v>39</v>
      </c>
      <c r="B45" s="59"/>
      <c r="C45" s="59"/>
      <c r="D45" s="59" t="s">
        <v>19</v>
      </c>
      <c r="E45" s="59" t="s">
        <v>19</v>
      </c>
      <c r="F45" s="61" t="s">
        <v>19</v>
      </c>
      <c r="G45" s="62"/>
      <c r="H45" s="62"/>
      <c r="I45" s="62"/>
      <c r="J45" s="60"/>
      <c r="K45" s="60"/>
      <c r="L45" s="60" t="s">
        <v>20</v>
      </c>
      <c r="M45" s="60" t="s">
        <v>21</v>
      </c>
      <c r="N45" s="59" t="str">
        <f t="shared" si="0"/>
        <v>No verificado</v>
      </c>
      <c r="O45" s="59" t="str">
        <f t="shared" si="1"/>
        <v>No cerrado</v>
      </c>
      <c r="P45" s="59"/>
      <c r="Q45" s="63"/>
      <c r="R45" s="63"/>
      <c r="S45" s="61" t="str">
        <f t="shared" si="2"/>
        <v>Elige Elige</v>
      </c>
      <c r="T45" s="61" t="str">
        <f t="shared" si="3"/>
        <v>Elige No verificado</v>
      </c>
      <c r="U45" s="61" t="str">
        <f t="shared" si="4"/>
        <v>Elige No cerrado</v>
      </c>
    </row>
    <row r="46" spans="1:21" s="64" customFormat="1" ht="14.4">
      <c r="A46" s="59">
        <f t="shared" si="5"/>
        <v>40</v>
      </c>
      <c r="B46" s="59"/>
      <c r="C46" s="59"/>
      <c r="D46" s="59" t="s">
        <v>19</v>
      </c>
      <c r="E46" s="59" t="s">
        <v>19</v>
      </c>
      <c r="F46" s="61" t="s">
        <v>19</v>
      </c>
      <c r="G46" s="62"/>
      <c r="H46" s="62"/>
      <c r="I46" s="62"/>
      <c r="J46" s="60"/>
      <c r="K46" s="60"/>
      <c r="L46" s="60" t="s">
        <v>20</v>
      </c>
      <c r="M46" s="60" t="s">
        <v>21</v>
      </c>
      <c r="N46" s="59" t="str">
        <f t="shared" si="0"/>
        <v>No verificado</v>
      </c>
      <c r="O46" s="59" t="str">
        <f t="shared" si="1"/>
        <v>No cerrado</v>
      </c>
      <c r="P46" s="59"/>
      <c r="Q46" s="63"/>
      <c r="R46" s="63"/>
      <c r="S46" s="61" t="str">
        <f t="shared" si="2"/>
        <v>Elige Elige</v>
      </c>
      <c r="T46" s="61" t="str">
        <f t="shared" si="3"/>
        <v>Elige No verificado</v>
      </c>
      <c r="U46" s="61" t="str">
        <f t="shared" si="4"/>
        <v>Elige No cerrado</v>
      </c>
    </row>
    <row r="47" spans="1:21" s="64" customFormat="1" ht="14.4">
      <c r="A47" s="59">
        <f t="shared" si="5"/>
        <v>41</v>
      </c>
      <c r="B47" s="59"/>
      <c r="C47" s="59"/>
      <c r="D47" s="59" t="s">
        <v>19</v>
      </c>
      <c r="E47" s="59" t="s">
        <v>19</v>
      </c>
      <c r="F47" s="61" t="s">
        <v>19</v>
      </c>
      <c r="G47" s="62"/>
      <c r="H47" s="62"/>
      <c r="I47" s="62"/>
      <c r="J47" s="60"/>
      <c r="K47" s="60"/>
      <c r="L47" s="60" t="s">
        <v>20</v>
      </c>
      <c r="M47" s="60" t="s">
        <v>21</v>
      </c>
      <c r="N47" s="59" t="str">
        <f t="shared" si="0"/>
        <v>No verificado</v>
      </c>
      <c r="O47" s="59" t="str">
        <f t="shared" si="1"/>
        <v>No cerrado</v>
      </c>
      <c r="P47" s="59"/>
      <c r="Q47" s="63"/>
      <c r="R47" s="63"/>
      <c r="S47" s="61" t="str">
        <f t="shared" si="2"/>
        <v>Elige Elige</v>
      </c>
      <c r="T47" s="61" t="str">
        <f t="shared" si="3"/>
        <v>Elige No verificado</v>
      </c>
      <c r="U47" s="61" t="str">
        <f t="shared" si="4"/>
        <v>Elige No cerrado</v>
      </c>
    </row>
    <row r="48" spans="1:21" s="64" customFormat="1" ht="14.4">
      <c r="A48" s="59">
        <f t="shared" si="5"/>
        <v>42</v>
      </c>
      <c r="B48" s="59"/>
      <c r="C48" s="59"/>
      <c r="D48" s="59" t="s">
        <v>19</v>
      </c>
      <c r="E48" s="59" t="s">
        <v>19</v>
      </c>
      <c r="F48" s="61" t="s">
        <v>19</v>
      </c>
      <c r="G48" s="62"/>
      <c r="H48" s="62"/>
      <c r="I48" s="62"/>
      <c r="J48" s="60"/>
      <c r="K48" s="60"/>
      <c r="L48" s="60" t="s">
        <v>20</v>
      </c>
      <c r="M48" s="60" t="s">
        <v>21</v>
      </c>
      <c r="N48" s="59" t="str">
        <f t="shared" si="0"/>
        <v>No verificado</v>
      </c>
      <c r="O48" s="59" t="str">
        <f t="shared" si="1"/>
        <v>No cerrado</v>
      </c>
      <c r="P48" s="59"/>
      <c r="Q48" s="63"/>
      <c r="R48" s="63"/>
      <c r="S48" s="61" t="str">
        <f t="shared" si="2"/>
        <v>Elige Elige</v>
      </c>
      <c r="T48" s="61" t="str">
        <f t="shared" si="3"/>
        <v>Elige No verificado</v>
      </c>
      <c r="U48" s="61" t="str">
        <f t="shared" si="4"/>
        <v>Elige No cerrado</v>
      </c>
    </row>
    <row r="49" spans="1:21" s="64" customFormat="1" ht="14.4">
      <c r="A49" s="59">
        <f t="shared" si="5"/>
        <v>43</v>
      </c>
      <c r="B49" s="59"/>
      <c r="C49" s="59"/>
      <c r="D49" s="59" t="s">
        <v>19</v>
      </c>
      <c r="E49" s="59" t="s">
        <v>19</v>
      </c>
      <c r="F49" s="61" t="s">
        <v>19</v>
      </c>
      <c r="G49" s="62"/>
      <c r="H49" s="62"/>
      <c r="I49" s="62"/>
      <c r="J49" s="60"/>
      <c r="K49" s="60"/>
      <c r="L49" s="60" t="s">
        <v>20</v>
      </c>
      <c r="M49" s="60" t="s">
        <v>21</v>
      </c>
      <c r="N49" s="59" t="str">
        <f t="shared" si="0"/>
        <v>No verificado</v>
      </c>
      <c r="O49" s="59" t="str">
        <f t="shared" si="1"/>
        <v>No cerrado</v>
      </c>
      <c r="P49" s="59"/>
      <c r="Q49" s="63"/>
      <c r="R49" s="63"/>
      <c r="S49" s="61" t="str">
        <f t="shared" si="2"/>
        <v>Elige Elige</v>
      </c>
      <c r="T49" s="61" t="str">
        <f t="shared" si="3"/>
        <v>Elige No verificado</v>
      </c>
      <c r="U49" s="61" t="str">
        <f t="shared" si="4"/>
        <v>Elige No cerrado</v>
      </c>
    </row>
    <row r="50" spans="1:21" s="64" customFormat="1" ht="14.4">
      <c r="A50" s="59">
        <f t="shared" si="5"/>
        <v>44</v>
      </c>
      <c r="B50" s="59"/>
      <c r="C50" s="59"/>
      <c r="D50" s="59" t="s">
        <v>19</v>
      </c>
      <c r="E50" s="59" t="s">
        <v>19</v>
      </c>
      <c r="F50" s="61" t="s">
        <v>19</v>
      </c>
      <c r="G50" s="62"/>
      <c r="H50" s="62"/>
      <c r="I50" s="62"/>
      <c r="J50" s="60"/>
      <c r="K50" s="60"/>
      <c r="L50" s="60" t="s">
        <v>20</v>
      </c>
      <c r="M50" s="60" t="s">
        <v>21</v>
      </c>
      <c r="N50" s="59" t="str">
        <f t="shared" si="0"/>
        <v>No verificado</v>
      </c>
      <c r="O50" s="59" t="str">
        <f t="shared" si="1"/>
        <v>No cerrado</v>
      </c>
      <c r="P50" s="59"/>
      <c r="Q50" s="63"/>
      <c r="R50" s="63"/>
      <c r="S50" s="61" t="str">
        <f t="shared" si="2"/>
        <v>Elige Elige</v>
      </c>
      <c r="T50" s="61" t="str">
        <f t="shared" si="3"/>
        <v>Elige No verificado</v>
      </c>
      <c r="U50" s="61" t="str">
        <f t="shared" si="4"/>
        <v>Elige No cerrado</v>
      </c>
    </row>
    <row r="51" spans="1:21" s="64" customFormat="1" ht="14.4">
      <c r="A51" s="59">
        <f t="shared" si="5"/>
        <v>45</v>
      </c>
      <c r="B51" s="59"/>
      <c r="C51" s="59"/>
      <c r="D51" s="59" t="s">
        <v>19</v>
      </c>
      <c r="E51" s="59" t="s">
        <v>19</v>
      </c>
      <c r="F51" s="61" t="s">
        <v>19</v>
      </c>
      <c r="G51" s="62"/>
      <c r="H51" s="62"/>
      <c r="I51" s="62"/>
      <c r="J51" s="60"/>
      <c r="K51" s="60"/>
      <c r="L51" s="60" t="s">
        <v>20</v>
      </c>
      <c r="M51" s="60" t="s">
        <v>21</v>
      </c>
      <c r="N51" s="59" t="str">
        <f t="shared" si="0"/>
        <v>No verificado</v>
      </c>
      <c r="O51" s="59" t="str">
        <f t="shared" si="1"/>
        <v>No cerrado</v>
      </c>
      <c r="P51" s="59"/>
      <c r="Q51" s="63"/>
      <c r="R51" s="63"/>
      <c r="S51" s="61" t="str">
        <f t="shared" si="2"/>
        <v>Elige Elige</v>
      </c>
      <c r="T51" s="61" t="str">
        <f t="shared" si="3"/>
        <v>Elige No verificado</v>
      </c>
      <c r="U51" s="61" t="str">
        <f t="shared" si="4"/>
        <v>Elige No cerrado</v>
      </c>
    </row>
    <row r="52" spans="1:21" s="64" customFormat="1" ht="14.4">
      <c r="A52" s="59">
        <f t="shared" si="5"/>
        <v>46</v>
      </c>
      <c r="B52" s="59"/>
      <c r="C52" s="59"/>
      <c r="D52" s="59" t="s">
        <v>19</v>
      </c>
      <c r="E52" s="59" t="s">
        <v>19</v>
      </c>
      <c r="F52" s="61" t="s">
        <v>19</v>
      </c>
      <c r="G52" s="62"/>
      <c r="H52" s="62"/>
      <c r="I52" s="62"/>
      <c r="J52" s="60"/>
      <c r="K52" s="60"/>
      <c r="L52" s="60" t="s">
        <v>20</v>
      </c>
      <c r="M52" s="60" t="s">
        <v>21</v>
      </c>
      <c r="N52" s="59" t="str">
        <f t="shared" si="0"/>
        <v>No verificado</v>
      </c>
      <c r="O52" s="59" t="str">
        <f t="shared" si="1"/>
        <v>No cerrado</v>
      </c>
      <c r="P52" s="59"/>
      <c r="Q52" s="63"/>
      <c r="R52" s="63"/>
      <c r="S52" s="61" t="str">
        <f t="shared" si="2"/>
        <v>Elige Elige</v>
      </c>
      <c r="T52" s="61" t="str">
        <f t="shared" si="3"/>
        <v>Elige No verificado</v>
      </c>
      <c r="U52" s="61" t="str">
        <f t="shared" si="4"/>
        <v>Elige No cerrado</v>
      </c>
    </row>
    <row r="53" spans="1:21" s="64" customFormat="1" ht="14.4">
      <c r="A53" s="59">
        <f t="shared" si="5"/>
        <v>47</v>
      </c>
      <c r="B53" s="59"/>
      <c r="C53" s="59"/>
      <c r="D53" s="59" t="s">
        <v>19</v>
      </c>
      <c r="E53" s="59" t="s">
        <v>19</v>
      </c>
      <c r="F53" s="61" t="s">
        <v>19</v>
      </c>
      <c r="G53" s="62"/>
      <c r="H53" s="62"/>
      <c r="I53" s="62"/>
      <c r="J53" s="60"/>
      <c r="K53" s="60"/>
      <c r="L53" s="60" t="s">
        <v>20</v>
      </c>
      <c r="M53" s="60" t="s">
        <v>21</v>
      </c>
      <c r="N53" s="59" t="str">
        <f t="shared" si="0"/>
        <v>No verificado</v>
      </c>
      <c r="O53" s="59" t="str">
        <f t="shared" si="1"/>
        <v>No cerrado</v>
      </c>
      <c r="P53" s="59"/>
      <c r="Q53" s="63"/>
      <c r="R53" s="63"/>
      <c r="S53" s="61" t="str">
        <f t="shared" si="2"/>
        <v>Elige Elige</v>
      </c>
      <c r="T53" s="61" t="str">
        <f t="shared" si="3"/>
        <v>Elige No verificado</v>
      </c>
      <c r="U53" s="61" t="str">
        <f t="shared" si="4"/>
        <v>Elige No cerrado</v>
      </c>
    </row>
    <row r="54" spans="1:21" s="64" customFormat="1" ht="14.4">
      <c r="A54" s="59"/>
      <c r="B54" s="59"/>
      <c r="C54" s="59"/>
      <c r="D54" s="59" t="s">
        <v>19</v>
      </c>
      <c r="E54" s="59" t="s">
        <v>19</v>
      </c>
      <c r="F54" s="61" t="s">
        <v>19</v>
      </c>
      <c r="G54" s="62"/>
      <c r="H54" s="62"/>
      <c r="I54" s="62"/>
      <c r="J54" s="60"/>
      <c r="K54" s="60"/>
      <c r="L54" s="60" t="s">
        <v>20</v>
      </c>
      <c r="M54" s="60" t="s">
        <v>21</v>
      </c>
      <c r="N54" s="59" t="str">
        <f t="shared" si="0"/>
        <v>No verificado</v>
      </c>
      <c r="O54" s="59" t="str">
        <f t="shared" si="1"/>
        <v>No cerrado</v>
      </c>
      <c r="P54" s="59"/>
      <c r="Q54" s="63"/>
      <c r="R54" s="63"/>
      <c r="S54" s="61" t="str">
        <f t="shared" si="2"/>
        <v>Elige Elige</v>
      </c>
      <c r="T54" s="61" t="str">
        <f t="shared" si="3"/>
        <v>Elige No verificado</v>
      </c>
      <c r="U54" s="61" t="str">
        <f t="shared" si="4"/>
        <v>Elige No cerrado</v>
      </c>
    </row>
    <row r="55" spans="1:21" s="64" customFormat="1" ht="14.4">
      <c r="A55" s="59"/>
      <c r="B55" s="59"/>
      <c r="C55" s="59"/>
      <c r="D55" s="59" t="s">
        <v>19</v>
      </c>
      <c r="E55" s="59" t="s">
        <v>19</v>
      </c>
      <c r="F55" s="61" t="s">
        <v>19</v>
      </c>
      <c r="G55" s="62"/>
      <c r="H55" s="62"/>
      <c r="I55" s="62"/>
      <c r="J55" s="60"/>
      <c r="K55" s="60"/>
      <c r="L55" s="60" t="s">
        <v>20</v>
      </c>
      <c r="M55" s="60" t="s">
        <v>21</v>
      </c>
      <c r="N55" s="59" t="str">
        <f t="shared" si="0"/>
        <v>No verificado</v>
      </c>
      <c r="O55" s="59" t="str">
        <f t="shared" si="1"/>
        <v>No cerrado</v>
      </c>
      <c r="P55" s="59"/>
      <c r="Q55" s="63"/>
      <c r="R55" s="63"/>
      <c r="S55" s="61" t="str">
        <f t="shared" si="2"/>
        <v>Elige Elige</v>
      </c>
      <c r="T55" s="61" t="str">
        <f t="shared" si="3"/>
        <v>Elige No verificado</v>
      </c>
      <c r="U55" s="61" t="str">
        <f t="shared" si="4"/>
        <v>Elige No cerrado</v>
      </c>
    </row>
    <row r="56" spans="1:21" s="64" customFormat="1" ht="14.4">
      <c r="A56" s="59"/>
      <c r="B56" s="59"/>
      <c r="C56" s="59"/>
      <c r="D56" s="59" t="s">
        <v>19</v>
      </c>
      <c r="E56" s="59" t="s">
        <v>19</v>
      </c>
      <c r="F56" s="61" t="s">
        <v>19</v>
      </c>
      <c r="G56" s="62"/>
      <c r="H56" s="62"/>
      <c r="I56" s="62"/>
      <c r="J56" s="60"/>
      <c r="K56" s="60"/>
      <c r="L56" s="60" t="s">
        <v>20</v>
      </c>
      <c r="M56" s="60" t="s">
        <v>21</v>
      </c>
      <c r="N56" s="59" t="str">
        <f t="shared" si="0"/>
        <v>No verificado</v>
      </c>
      <c r="O56" s="59" t="str">
        <f t="shared" si="1"/>
        <v>No cerrado</v>
      </c>
      <c r="P56" s="59"/>
      <c r="Q56" s="63"/>
      <c r="R56" s="63"/>
      <c r="S56" s="61" t="str">
        <f t="shared" si="2"/>
        <v>Elige Elige</v>
      </c>
      <c r="T56" s="61" t="str">
        <f t="shared" si="3"/>
        <v>Elige No verificado</v>
      </c>
      <c r="U56" s="61" t="str">
        <f t="shared" si="4"/>
        <v>Elige No cerrado</v>
      </c>
    </row>
    <row r="57" spans="1:21" s="64" customFormat="1" ht="14.4">
      <c r="A57" s="59"/>
      <c r="B57" s="59"/>
      <c r="C57" s="59"/>
      <c r="D57" s="59" t="s">
        <v>19</v>
      </c>
      <c r="E57" s="59" t="s">
        <v>19</v>
      </c>
      <c r="F57" s="61" t="s">
        <v>19</v>
      </c>
      <c r="G57" s="62"/>
      <c r="H57" s="62"/>
      <c r="I57" s="62"/>
      <c r="J57" s="60"/>
      <c r="K57" s="60"/>
      <c r="L57" s="60" t="s">
        <v>20</v>
      </c>
      <c r="M57" s="60" t="s">
        <v>21</v>
      </c>
      <c r="N57" s="59" t="str">
        <f t="shared" si="0"/>
        <v>No verificado</v>
      </c>
      <c r="O57" s="59" t="str">
        <f t="shared" si="1"/>
        <v>No cerrado</v>
      </c>
      <c r="P57" s="59"/>
      <c r="Q57" s="63"/>
      <c r="R57" s="63"/>
      <c r="S57" s="61" t="str">
        <f t="shared" si="2"/>
        <v>Elige Elige</v>
      </c>
      <c r="T57" s="61" t="str">
        <f t="shared" si="3"/>
        <v>Elige No verificado</v>
      </c>
      <c r="U57" s="61" t="str">
        <f t="shared" si="4"/>
        <v>Elige No cerrado</v>
      </c>
    </row>
    <row r="58" spans="1:21" s="64" customFormat="1" ht="14.4">
      <c r="A58" s="59"/>
      <c r="B58" s="59"/>
      <c r="C58" s="59"/>
      <c r="D58" s="59" t="s">
        <v>19</v>
      </c>
      <c r="E58" s="59" t="s">
        <v>19</v>
      </c>
      <c r="F58" s="61" t="s">
        <v>19</v>
      </c>
      <c r="G58" s="62"/>
      <c r="H58" s="62"/>
      <c r="I58" s="62"/>
      <c r="J58" s="60"/>
      <c r="K58" s="60"/>
      <c r="L58" s="60" t="s">
        <v>20</v>
      </c>
      <c r="M58" s="60" t="s">
        <v>21</v>
      </c>
      <c r="N58" s="59" t="str">
        <f t="shared" si="0"/>
        <v>No verificado</v>
      </c>
      <c r="O58" s="59" t="str">
        <f t="shared" si="1"/>
        <v>No cerrado</v>
      </c>
      <c r="P58" s="59"/>
      <c r="Q58" s="63"/>
      <c r="R58" s="63"/>
      <c r="S58" s="61" t="str">
        <f t="shared" si="2"/>
        <v>Elige Elige</v>
      </c>
      <c r="T58" s="61" t="str">
        <f t="shared" si="3"/>
        <v>Elige No verificado</v>
      </c>
      <c r="U58" s="61" t="str">
        <f t="shared" si="4"/>
        <v>Elige No cerrado</v>
      </c>
    </row>
    <row r="59" spans="1:21" s="64" customFormat="1" ht="14.4">
      <c r="A59" s="59"/>
      <c r="B59" s="59"/>
      <c r="C59" s="59"/>
      <c r="D59" s="59" t="s">
        <v>19</v>
      </c>
      <c r="E59" s="59" t="s">
        <v>19</v>
      </c>
      <c r="F59" s="61" t="s">
        <v>19</v>
      </c>
      <c r="G59" s="62"/>
      <c r="H59" s="62"/>
      <c r="I59" s="62"/>
      <c r="J59" s="60"/>
      <c r="K59" s="60"/>
      <c r="L59" s="60" t="s">
        <v>20</v>
      </c>
      <c r="M59" s="60" t="s">
        <v>21</v>
      </c>
      <c r="N59" s="59" t="str">
        <f t="shared" si="0"/>
        <v>No verificado</v>
      </c>
      <c r="O59" s="59" t="str">
        <f t="shared" si="1"/>
        <v>No cerrado</v>
      </c>
      <c r="P59" s="59"/>
      <c r="Q59" s="63"/>
      <c r="R59" s="63"/>
      <c r="S59" s="61" t="str">
        <f t="shared" si="2"/>
        <v>Elige Elige</v>
      </c>
      <c r="T59" s="61" t="str">
        <f t="shared" si="3"/>
        <v>Elige No verificado</v>
      </c>
      <c r="U59" s="61" t="str">
        <f t="shared" si="4"/>
        <v>Elige No cerrado</v>
      </c>
    </row>
    <row r="60" spans="1:21" s="64" customFormat="1" ht="14.4">
      <c r="A60" s="59"/>
      <c r="B60" s="59"/>
      <c r="C60" s="59"/>
      <c r="D60" s="59" t="s">
        <v>19</v>
      </c>
      <c r="E60" s="59" t="s">
        <v>19</v>
      </c>
      <c r="F60" s="61" t="s">
        <v>19</v>
      </c>
      <c r="G60" s="62"/>
      <c r="H60" s="62"/>
      <c r="I60" s="62"/>
      <c r="J60" s="60"/>
      <c r="K60" s="60"/>
      <c r="L60" s="60" t="s">
        <v>20</v>
      </c>
      <c r="M60" s="60" t="s">
        <v>21</v>
      </c>
      <c r="N60" s="59" t="str">
        <f t="shared" si="0"/>
        <v>No verificado</v>
      </c>
      <c r="O60" s="59" t="str">
        <f t="shared" si="1"/>
        <v>No cerrado</v>
      </c>
      <c r="P60" s="59"/>
      <c r="Q60" s="63"/>
      <c r="R60" s="63"/>
      <c r="S60" s="61" t="str">
        <f t="shared" si="2"/>
        <v>Elige Elige</v>
      </c>
      <c r="T60" s="61" t="str">
        <f t="shared" si="3"/>
        <v>Elige No verificado</v>
      </c>
      <c r="U60" s="61" t="str">
        <f t="shared" si="4"/>
        <v>Elige No cerrado</v>
      </c>
    </row>
    <row r="61" spans="1:21" s="64" customFormat="1" ht="14.4">
      <c r="A61" s="59"/>
      <c r="B61" s="59"/>
      <c r="C61" s="59"/>
      <c r="D61" s="59" t="s">
        <v>19</v>
      </c>
      <c r="E61" s="59" t="s">
        <v>19</v>
      </c>
      <c r="F61" s="61" t="s">
        <v>19</v>
      </c>
      <c r="G61" s="62"/>
      <c r="H61" s="62"/>
      <c r="I61" s="62"/>
      <c r="J61" s="60"/>
      <c r="K61" s="60"/>
      <c r="L61" s="60" t="s">
        <v>20</v>
      </c>
      <c r="M61" s="60" t="s">
        <v>21</v>
      </c>
      <c r="N61" s="59" t="str">
        <f t="shared" si="0"/>
        <v>No verificado</v>
      </c>
      <c r="O61" s="59" t="str">
        <f t="shared" si="1"/>
        <v>No cerrado</v>
      </c>
      <c r="P61" s="59"/>
      <c r="Q61" s="63"/>
      <c r="R61" s="63"/>
      <c r="S61" s="61" t="str">
        <f t="shared" si="2"/>
        <v>Elige Elige</v>
      </c>
      <c r="T61" s="61" t="str">
        <f t="shared" si="3"/>
        <v>Elige No verificado</v>
      </c>
      <c r="U61" s="61" t="str">
        <f t="shared" si="4"/>
        <v>Elige No cerrado</v>
      </c>
    </row>
    <row r="62" spans="1:21" s="9" customFormat="1">
      <c r="J62" s="33"/>
      <c r="K62" s="33"/>
      <c r="L62" s="33"/>
      <c r="M62" s="14"/>
      <c r="N62" s="14"/>
      <c r="Q62" s="14"/>
      <c r="R62" s="14"/>
    </row>
    <row r="63" spans="1:21" s="9" customFormat="1">
      <c r="J63" s="33"/>
      <c r="K63" s="33"/>
      <c r="L63" s="33"/>
      <c r="M63" s="14"/>
      <c r="N63" s="14"/>
      <c r="Q63" s="14"/>
      <c r="R63" s="14"/>
    </row>
    <row r="64" spans="1:21" s="9" customFormat="1">
      <c r="J64" s="33"/>
      <c r="K64" s="33"/>
      <c r="L64" s="33"/>
      <c r="M64" s="14"/>
      <c r="N64" s="14"/>
      <c r="Q64" s="14"/>
      <c r="R64" s="14"/>
    </row>
    <row r="65" spans="10:18" s="9" customFormat="1">
      <c r="J65" s="33"/>
      <c r="K65" s="33"/>
      <c r="L65" s="33"/>
      <c r="M65" s="14"/>
      <c r="N65" s="14"/>
      <c r="Q65" s="14"/>
      <c r="R65" s="14"/>
    </row>
  </sheetData>
  <mergeCells count="17">
    <mergeCell ref="D5:D6"/>
    <mergeCell ref="A3:P3"/>
    <mergeCell ref="S3:U3"/>
    <mergeCell ref="N5:O5"/>
    <mergeCell ref="S5:U5"/>
    <mergeCell ref="A4:G4"/>
    <mergeCell ref="J5:K5"/>
    <mergeCell ref="L5:M5"/>
    <mergeCell ref="I5:I6"/>
    <mergeCell ref="A5:A6"/>
    <mergeCell ref="B5:B6"/>
    <mergeCell ref="C5:C6"/>
    <mergeCell ref="E5:E6"/>
    <mergeCell ref="F5:F6"/>
    <mergeCell ref="G5:G6"/>
    <mergeCell ref="H5:H6"/>
    <mergeCell ref="P5:P6"/>
  </mergeCells>
  <conditionalFormatting sqref="N7:N61">
    <cfRule type="cellIs" dxfId="3" priority="2" operator="equal">
      <formula>"no verificado"</formula>
    </cfRule>
  </conditionalFormatting>
  <conditionalFormatting sqref="N7:P61">
    <cfRule type="cellIs" dxfId="2" priority="14" operator="equal">
      <formula>"en tiempo"</formula>
    </cfRule>
    <cfRule type="cellIs" dxfId="1" priority="15" operator="equal">
      <formula>"atraso"</formula>
    </cfRule>
  </conditionalFormatting>
  <conditionalFormatting sqref="O7:P61">
    <cfRule type="cellIs" dxfId="0" priority="1" operator="equal">
      <formula>"No cerrado"</formula>
    </cfRule>
  </conditionalFormatting>
  <printOptions horizontalCentered="1"/>
  <pageMargins left="0.31496062992125984" right="0.31496062992125984" top="0.74803149606299213" bottom="0.94488188976377963" header="0.31496062992125984" footer="0.31496062992125984"/>
  <pageSetup scale="80" orientation="landscape" r:id="rId1"/>
  <headerFooter>
    <oddFooter>&amp;LRev. Abril 2024&amp;CTecnológico Nacional de México
Dirección de Institutos Tecnológicos Descentralizados
Grupo Multisitios 1&amp;R&amp;P de &amp;N</oddFooter>
  </headerFooter>
  <colBreaks count="2" manualBreakCount="2">
    <brk id="8" max="1048575" man="1"/>
    <brk id="17"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'Lista de selección'!$C$4:$C$9</xm:f>
          </x14:formula1>
          <xm:sqref>E7:E61</xm:sqref>
        </x14:dataValidation>
        <x14:dataValidation type="list" allowBlank="1" showInputMessage="1" showErrorMessage="1" xr:uid="{00000000-0002-0000-0000-000001000000}">
          <x14:formula1>
            <xm:f>'Lista de selección'!$B$4:$B$9</xm:f>
          </x14:formula1>
          <xm:sqref>F7:F61</xm:sqref>
        </x14:dataValidation>
        <x14:dataValidation type="list" allowBlank="1" showInputMessage="1" showErrorMessage="1" xr:uid="{00000000-0002-0000-0000-000002000000}">
          <x14:formula1>
            <xm:f>'Lista de selección'!$E$4:$E$13</xm:f>
          </x14:formula1>
          <xm:sqref>D7:D61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
  <sheetViews>
    <sheetView workbookViewId="0">
      <selection activeCell="I18" sqref="I18"/>
    </sheetView>
  </sheetViews>
  <sheetFormatPr baseColWidth="10" defaultColWidth="11.44140625" defaultRowHeight="13.2"/>
  <cols>
    <col min="1" max="1" width="30.33203125" style="9" bestFit="1" customWidth="1"/>
    <col min="2" max="14" width="12.109375" style="41" customWidth="1"/>
    <col min="15" max="16384" width="11.44140625" style="9"/>
  </cols>
  <sheetData>
    <row r="1" spans="1:14" ht="88.5" customHeight="1" thickBot="1">
      <c r="A1" s="65" t="s">
        <v>137</v>
      </c>
      <c r="B1" s="66"/>
      <c r="C1" s="66"/>
      <c r="D1" s="66"/>
      <c r="E1" s="66"/>
      <c r="F1" s="66"/>
      <c r="G1" s="66"/>
      <c r="H1" s="66"/>
      <c r="I1" s="66"/>
      <c r="J1" s="66"/>
      <c r="K1" s="66"/>
      <c r="L1" s="66"/>
      <c r="M1" s="66"/>
      <c r="N1" s="66"/>
    </row>
    <row r="2" spans="1:14" ht="15" customHeight="1" thickBot="1">
      <c r="A2" s="82" t="s">
        <v>17</v>
      </c>
      <c r="B2" s="80" t="s">
        <v>22</v>
      </c>
      <c r="C2" s="79"/>
      <c r="D2" s="79"/>
      <c r="E2" s="79"/>
      <c r="F2" s="81"/>
      <c r="G2" s="78" t="s">
        <v>16</v>
      </c>
      <c r="H2" s="79"/>
      <c r="I2" s="79"/>
      <c r="J2" s="79"/>
      <c r="K2" s="78" t="s">
        <v>23</v>
      </c>
      <c r="L2" s="79"/>
      <c r="M2" s="79"/>
      <c r="N2" s="79"/>
    </row>
    <row r="3" spans="1:14" ht="27" thickBot="1">
      <c r="A3" s="83"/>
      <c r="B3" s="56" t="s">
        <v>24</v>
      </c>
      <c r="C3" s="35" t="s">
        <v>25</v>
      </c>
      <c r="D3" s="35" t="s">
        <v>26</v>
      </c>
      <c r="E3" s="46" t="s">
        <v>27</v>
      </c>
      <c r="F3" s="50" t="s">
        <v>28</v>
      </c>
      <c r="G3" s="34" t="s">
        <v>20</v>
      </c>
      <c r="H3" s="35" t="s">
        <v>29</v>
      </c>
      <c r="I3" s="46" t="s">
        <v>30</v>
      </c>
      <c r="J3" s="50" t="s">
        <v>28</v>
      </c>
      <c r="K3" s="34" t="s">
        <v>31</v>
      </c>
      <c r="L3" s="35" t="s">
        <v>30</v>
      </c>
      <c r="M3" s="46" t="s">
        <v>32</v>
      </c>
      <c r="N3" s="50" t="s">
        <v>28</v>
      </c>
    </row>
    <row r="4" spans="1:14">
      <c r="A4" s="57" t="s">
        <v>33</v>
      </c>
      <c r="B4" s="37">
        <f>COUNTIF(Bitácora!$S:$U,"Planeación Salida no conforme")</f>
        <v>0</v>
      </c>
      <c r="C4" s="38">
        <f>COUNTIF(Bitácora!$S:$U,"Planeación no conformidad")</f>
        <v>1</v>
      </c>
      <c r="D4" s="38">
        <f>COUNTIF(Bitácora!$S:$U,"Planeación incidente")</f>
        <v>0</v>
      </c>
      <c r="E4" s="47">
        <f>COUNTIF(Bitácora!$S:$U,"Planeación queja")</f>
        <v>0</v>
      </c>
      <c r="F4" s="51">
        <f>SUM(B4:E4)</f>
        <v>1</v>
      </c>
      <c r="G4" s="37">
        <f>COUNTIF(Bitácora!T:T, "Planeación No verificado")</f>
        <v>1</v>
      </c>
      <c r="H4" s="38">
        <f>COUNTIF(Bitácora!T:T, "Planeación Atrasado")</f>
        <v>0</v>
      </c>
      <c r="I4" s="47">
        <f>COUNTIF(Bitácora!T:T, "Planeación en tiempo")</f>
        <v>0</v>
      </c>
      <c r="J4" s="53">
        <f>SUM(G4:I4)</f>
        <v>1</v>
      </c>
      <c r="K4" s="37">
        <f>COUNTIF(Bitácora!U:U, "Planeación No CERRADO")</f>
        <v>1</v>
      </c>
      <c r="L4" s="38">
        <f>COUNTIF(Bitácora!U:U, "Planeación Atrasado")</f>
        <v>0</v>
      </c>
      <c r="M4" s="47">
        <f>COUNTIF(Bitácora!U:U, "Planeación en tiempo")</f>
        <v>0</v>
      </c>
      <c r="N4" s="53">
        <f>SUM(K4:M4)</f>
        <v>1</v>
      </c>
    </row>
    <row r="5" spans="1:14">
      <c r="A5" s="36" t="s">
        <v>150</v>
      </c>
      <c r="B5" s="39">
        <f>COUNTIF(Bitácora!$S:$U,"Adminitración de los Recursos Salida no conforme")</f>
        <v>0</v>
      </c>
      <c r="C5" s="40">
        <f>COUNTIF(Bitácora!$S:$U,"Administración de los Recursos no conformidad")</f>
        <v>3</v>
      </c>
      <c r="D5" s="40">
        <f>COUNTIF(Bitácora!$S:$U,"Administración de los recursos incidente")</f>
        <v>0</v>
      </c>
      <c r="E5" s="48">
        <f>COUNTIF(Bitácora!$S:$U,"Adminitración de los recursos queja")</f>
        <v>0</v>
      </c>
      <c r="F5" s="51">
        <f t="shared" ref="F5:F8" si="0">SUM(B5:E5)</f>
        <v>3</v>
      </c>
      <c r="G5" s="39">
        <f>COUNTIF(Bitácora!T:T, "Administración de los Recursos No verificado")</f>
        <v>2</v>
      </c>
      <c r="H5" s="40">
        <f>COUNTIF(Bitácora!T:T, "Adminitración de los recursos Atrasado")</f>
        <v>0</v>
      </c>
      <c r="I5" s="48">
        <f>COUNTIF(Bitácora!T:T, "Administración de los recursos en tiempo")</f>
        <v>1</v>
      </c>
      <c r="J5" s="54">
        <f>SUM(G5:I5)</f>
        <v>3</v>
      </c>
      <c r="K5" s="39">
        <f>COUNTIF(Bitácora!U:U, "Adminitración de los recursos No CERRADO")</f>
        <v>0</v>
      </c>
      <c r="L5" s="40">
        <f>COUNTIF(Bitácora!U:U, "Administración de los recursos Atrasado")</f>
        <v>0</v>
      </c>
      <c r="M5" s="48">
        <f>COUNTIF(Bitácora!U:U, "Administración de los recursos en tiempo")</f>
        <v>1</v>
      </c>
      <c r="N5" s="54">
        <f>SUM(K5:M5)</f>
        <v>1</v>
      </c>
    </row>
    <row r="6" spans="1:14">
      <c r="A6" s="36" t="s">
        <v>34</v>
      </c>
      <c r="B6" s="39">
        <f>COUNTIF(Bitácora!$S:$U,"Académico Salida no conforme")</f>
        <v>0</v>
      </c>
      <c r="C6" s="40">
        <f>COUNTIF(Bitácora!$S:$U,"Académico no conformidad")</f>
        <v>2</v>
      </c>
      <c r="D6" s="40">
        <f>COUNTIF(Bitácora!$S:$U,"Académico incidente")</f>
        <v>0</v>
      </c>
      <c r="E6" s="48">
        <f>COUNTIF(Bitácora!$S:$U,"Académico queja")</f>
        <v>0</v>
      </c>
      <c r="F6" s="51">
        <f t="shared" si="0"/>
        <v>2</v>
      </c>
      <c r="G6" s="39">
        <f>COUNTIF(Bitácora!T:T, "Académico No verificado")</f>
        <v>2</v>
      </c>
      <c r="H6" s="40">
        <f>COUNTIF(Bitácora!T:T, "Académico Atrasado")</f>
        <v>0</v>
      </c>
      <c r="I6" s="48">
        <f>COUNTIF(Bitácora!T:T, "Académico en tiempo")</f>
        <v>0</v>
      </c>
      <c r="J6" s="54">
        <f t="shared" ref="J6:J8" si="1">SUM(G6:I6)</f>
        <v>2</v>
      </c>
      <c r="K6" s="39">
        <f>COUNTIF(Bitácora!U:U, "Académico No CERRADO")</f>
        <v>2</v>
      </c>
      <c r="L6" s="40">
        <f>COUNTIF(Bitácora!U:U, "Académico Atrasado")</f>
        <v>0</v>
      </c>
      <c r="M6" s="48">
        <f>COUNTIF(Bitácora!U:U, "Académico en tiempo")</f>
        <v>0</v>
      </c>
      <c r="N6" s="54">
        <f t="shared" ref="N6:N8" si="2">SUM(K6:M6)</f>
        <v>2</v>
      </c>
    </row>
    <row r="7" spans="1:14">
      <c r="A7" s="36" t="s">
        <v>35</v>
      </c>
      <c r="B7" s="39">
        <f>COUNTIF(Bitácora!$S:$U,"Vinculación Salida no conforme")</f>
        <v>0</v>
      </c>
      <c r="C7" s="40">
        <f>COUNTIF(Bitácora!$S:$U,"Vinculación no conformidad")</f>
        <v>0</v>
      </c>
      <c r="D7" s="40">
        <f>COUNTIF(Bitácora!$S:$U,"Vinculación incidente")</f>
        <v>0</v>
      </c>
      <c r="E7" s="48">
        <f>COUNTIF(Bitácora!$S:$U,"Vinculación queja")</f>
        <v>0</v>
      </c>
      <c r="F7" s="51">
        <f t="shared" si="0"/>
        <v>0</v>
      </c>
      <c r="G7" s="39">
        <f>COUNTIF(Bitácora!T:T, "Vinculación No verificado")</f>
        <v>0</v>
      </c>
      <c r="H7" s="40">
        <f>COUNTIF(Bitácora!T:T, "Vinculación Atrasado")</f>
        <v>0</v>
      </c>
      <c r="I7" s="48">
        <f>COUNTIF(Bitácora!T:T, "Vinculación en tiempo")</f>
        <v>0</v>
      </c>
      <c r="J7" s="54">
        <f t="shared" si="1"/>
        <v>0</v>
      </c>
      <c r="K7" s="39">
        <f>COUNTIF(Bitácora!U:U, "Vinculación No CERRADO")</f>
        <v>0</v>
      </c>
      <c r="L7" s="40">
        <f>COUNTIF(Bitácora!U:U, "Vinculación Atrasado")</f>
        <v>0</v>
      </c>
      <c r="M7" s="48">
        <f>COUNTIF(Bitácora!U:U, "Vinculación en tiempo")</f>
        <v>0</v>
      </c>
      <c r="N7" s="54">
        <f t="shared" si="2"/>
        <v>0</v>
      </c>
    </row>
    <row r="8" spans="1:14" ht="13.8" thickBot="1">
      <c r="A8" s="42" t="s">
        <v>36</v>
      </c>
      <c r="B8" s="43">
        <f>COUNTIF(Bitácora!$S:$U,"Innovación y Calidad Salida no conforme")</f>
        <v>0</v>
      </c>
      <c r="C8" s="44">
        <f>COUNTIF(Bitácora!$S:$U,"Innovación y Calidad no conformidad")</f>
        <v>3</v>
      </c>
      <c r="D8" s="44">
        <f>COUNTIF(Bitácora!$S:$U,"Innovación y Calidad incidente")</f>
        <v>0</v>
      </c>
      <c r="E8" s="49">
        <f>COUNTIF(Bitácora!$S:$U,"Innovación y Calidad queja")</f>
        <v>0</v>
      </c>
      <c r="F8" s="52">
        <f t="shared" si="0"/>
        <v>3</v>
      </c>
      <c r="G8" s="43">
        <f>COUNTIF(Bitácora!T:T, "Innovación y Calidad No verificado")</f>
        <v>3</v>
      </c>
      <c r="H8" s="44">
        <f>COUNTIF(Bitácora!T:T, "Innovación y Calidad Atrasado")</f>
        <v>0</v>
      </c>
      <c r="I8" s="49">
        <f>COUNTIF(Bitácora!T:T, "Innovación y Calidad en tiempo")</f>
        <v>0</v>
      </c>
      <c r="J8" s="55">
        <f t="shared" si="1"/>
        <v>3</v>
      </c>
      <c r="K8" s="43">
        <f>COUNTIF(Bitácora!U:U, "Innovación y Calidad No CERRADO")</f>
        <v>3</v>
      </c>
      <c r="L8" s="44">
        <f>COUNTIF(Bitácora!U:U, "Innovación y Calidad Atrasado")</f>
        <v>0</v>
      </c>
      <c r="M8" s="49">
        <f>COUNTIF(Bitácora!U:U, "Innovación y Calidad en tiempo")</f>
        <v>0</v>
      </c>
      <c r="N8" s="55">
        <f t="shared" si="2"/>
        <v>3</v>
      </c>
    </row>
    <row r="9" spans="1:14" ht="13.8" thickBot="1">
      <c r="A9" s="45" t="s">
        <v>28</v>
      </c>
      <c r="B9" s="34">
        <f>SUM(B4:B8)</f>
        <v>0</v>
      </c>
      <c r="C9" s="35">
        <f t="shared" ref="C9:D9" si="3">SUM(C4:C8)</f>
        <v>9</v>
      </c>
      <c r="D9" s="35">
        <f t="shared" si="3"/>
        <v>0</v>
      </c>
      <c r="E9" s="46">
        <f>SUM(E4:E8)</f>
        <v>0</v>
      </c>
      <c r="F9" s="50">
        <f>SUM(F4:F8)</f>
        <v>9</v>
      </c>
      <c r="G9" s="34">
        <f t="shared" ref="G9:J9" si="4">SUM(G4:G8)</f>
        <v>8</v>
      </c>
      <c r="H9" s="35">
        <f t="shared" si="4"/>
        <v>0</v>
      </c>
      <c r="I9" s="46">
        <f t="shared" si="4"/>
        <v>1</v>
      </c>
      <c r="J9" s="50">
        <f t="shared" si="4"/>
        <v>9</v>
      </c>
      <c r="K9" s="34">
        <f>COUNTIF(Bitácora!U:U, "Planeación No CERRADO")</f>
        <v>1</v>
      </c>
      <c r="L9" s="35">
        <f>COUNTIF(Bitácora!U:U, "Planeación Atrasado")</f>
        <v>0</v>
      </c>
      <c r="M9" s="46">
        <f>COUNTIF(Bitácora!U:U, "Planeación en tiempo")</f>
        <v>0</v>
      </c>
      <c r="N9" s="50">
        <f>SUM(N4:N8)</f>
        <v>7</v>
      </c>
    </row>
  </sheetData>
  <mergeCells count="5">
    <mergeCell ref="G2:J2"/>
    <mergeCell ref="K2:N2"/>
    <mergeCell ref="B2:F2"/>
    <mergeCell ref="A2:A3"/>
    <mergeCell ref="A1:N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zoomScale="90" zoomScaleNormal="90" workbookViewId="0">
      <selection activeCell="H11" sqref="H11"/>
    </sheetView>
  </sheetViews>
  <sheetFormatPr baseColWidth="10" defaultColWidth="11.44140625" defaultRowHeight="14.4"/>
  <cols>
    <col min="1" max="1" width="20.6640625" customWidth="1"/>
    <col min="2" max="2" width="27.44140625" customWidth="1"/>
    <col min="3" max="3" width="35" customWidth="1"/>
    <col min="4" max="4" width="76.6640625" customWidth="1"/>
  </cols>
  <sheetData>
    <row r="1" spans="1:4" ht="26.4">
      <c r="A1" s="15" t="s">
        <v>37</v>
      </c>
      <c r="B1" s="15" t="s">
        <v>38</v>
      </c>
      <c r="C1" s="15" t="s">
        <v>39</v>
      </c>
      <c r="D1" s="15" t="s">
        <v>40</v>
      </c>
    </row>
    <row r="2" spans="1:4" ht="26.4">
      <c r="A2" s="88" t="s">
        <v>41</v>
      </c>
      <c r="B2" s="16" t="s">
        <v>33</v>
      </c>
      <c r="C2" s="17" t="s">
        <v>42</v>
      </c>
      <c r="D2" s="17" t="s">
        <v>43</v>
      </c>
    </row>
    <row r="3" spans="1:4" ht="26.4">
      <c r="A3" s="88"/>
      <c r="B3" s="16" t="s">
        <v>44</v>
      </c>
      <c r="C3" s="17" t="s">
        <v>45</v>
      </c>
      <c r="D3" s="17" t="s">
        <v>46</v>
      </c>
    </row>
    <row r="4" spans="1:4" ht="39.6">
      <c r="A4" s="88"/>
      <c r="B4" s="16" t="s">
        <v>47</v>
      </c>
      <c r="C4" s="17" t="s">
        <v>48</v>
      </c>
      <c r="D4" s="17" t="s">
        <v>49</v>
      </c>
    </row>
    <row r="5" spans="1:4" ht="26.4">
      <c r="A5" s="89" t="s">
        <v>50</v>
      </c>
      <c r="B5" s="18" t="s">
        <v>51</v>
      </c>
      <c r="C5" s="19" t="s">
        <v>52</v>
      </c>
      <c r="D5" s="19" t="s">
        <v>53</v>
      </c>
    </row>
    <row r="6" spans="1:4">
      <c r="A6" s="89"/>
      <c r="B6" s="90" t="s">
        <v>54</v>
      </c>
      <c r="C6" s="19" t="s">
        <v>55</v>
      </c>
      <c r="D6" s="19" t="s">
        <v>56</v>
      </c>
    </row>
    <row r="7" spans="1:4" ht="26.4">
      <c r="A7" s="89"/>
      <c r="B7" s="90"/>
      <c r="C7" s="20" t="s">
        <v>57</v>
      </c>
      <c r="D7" s="20" t="s">
        <v>58</v>
      </c>
    </row>
    <row r="8" spans="1:4" ht="26.4">
      <c r="A8" s="89"/>
      <c r="B8" s="90"/>
      <c r="C8" s="20" t="s">
        <v>59</v>
      </c>
      <c r="D8" s="20" t="s">
        <v>60</v>
      </c>
    </row>
    <row r="9" spans="1:4">
      <c r="A9" s="89"/>
      <c r="B9" s="90" t="s">
        <v>61</v>
      </c>
      <c r="C9" s="91" t="s">
        <v>62</v>
      </c>
      <c r="D9" s="20" t="s">
        <v>63</v>
      </c>
    </row>
    <row r="10" spans="1:4">
      <c r="A10" s="89"/>
      <c r="B10" s="90"/>
      <c r="C10" s="91"/>
      <c r="D10" s="20" t="s">
        <v>64</v>
      </c>
    </row>
    <row r="11" spans="1:4" ht="26.4">
      <c r="A11" s="92" t="s">
        <v>65</v>
      </c>
      <c r="B11" s="21" t="s">
        <v>66</v>
      </c>
      <c r="C11" s="22" t="s">
        <v>67</v>
      </c>
      <c r="D11" s="22" t="s">
        <v>68</v>
      </c>
    </row>
    <row r="12" spans="1:4" ht="39.6">
      <c r="A12" s="92"/>
      <c r="B12" s="21" t="s">
        <v>69</v>
      </c>
      <c r="C12" s="22" t="s">
        <v>70</v>
      </c>
      <c r="D12" s="22" t="s">
        <v>71</v>
      </c>
    </row>
    <row r="13" spans="1:4" ht="26.4">
      <c r="A13" s="92"/>
      <c r="B13" s="93" t="s">
        <v>72</v>
      </c>
      <c r="C13" s="94" t="s">
        <v>73</v>
      </c>
      <c r="D13" s="22" t="s">
        <v>74</v>
      </c>
    </row>
    <row r="14" spans="1:4" ht="26.4">
      <c r="A14" s="92"/>
      <c r="B14" s="93"/>
      <c r="C14" s="94"/>
      <c r="D14" s="22" t="s">
        <v>75</v>
      </c>
    </row>
    <row r="15" spans="1:4">
      <c r="A15" s="92"/>
      <c r="B15" s="93"/>
      <c r="C15" s="94"/>
      <c r="D15" s="22" t="s">
        <v>76</v>
      </c>
    </row>
    <row r="16" spans="1:4" ht="118.8">
      <c r="A16" s="92"/>
      <c r="B16" s="21" t="s">
        <v>77</v>
      </c>
      <c r="C16" s="22" t="s">
        <v>78</v>
      </c>
      <c r="D16" s="22" t="s">
        <v>79</v>
      </c>
    </row>
    <row r="17" spans="1:4" ht="92.4">
      <c r="A17" s="92"/>
      <c r="B17" s="21" t="s">
        <v>80</v>
      </c>
      <c r="C17" s="22" t="s">
        <v>81</v>
      </c>
      <c r="D17" s="22" t="s">
        <v>82</v>
      </c>
    </row>
    <row r="18" spans="1:4" ht="66">
      <c r="A18" s="92"/>
      <c r="B18" s="21" t="s">
        <v>83</v>
      </c>
      <c r="C18" s="22" t="s">
        <v>84</v>
      </c>
      <c r="D18" s="22" t="s">
        <v>85</v>
      </c>
    </row>
    <row r="19" spans="1:4" ht="52.8">
      <c r="A19" s="92"/>
      <c r="B19" s="21" t="s">
        <v>86</v>
      </c>
      <c r="C19" s="22" t="s">
        <v>87</v>
      </c>
      <c r="D19" s="22" t="s">
        <v>88</v>
      </c>
    </row>
    <row r="20" spans="1:4" ht="26.4">
      <c r="A20" s="92"/>
      <c r="B20" s="23" t="s">
        <v>89</v>
      </c>
      <c r="C20" s="22" t="s">
        <v>90</v>
      </c>
      <c r="D20" s="22" t="s">
        <v>91</v>
      </c>
    </row>
    <row r="21" spans="1:4" ht="171.6">
      <c r="A21" s="92"/>
      <c r="B21" s="21" t="s">
        <v>92</v>
      </c>
      <c r="C21" s="22" t="s">
        <v>93</v>
      </c>
      <c r="D21" s="22" t="s">
        <v>94</v>
      </c>
    </row>
    <row r="22" spans="1:4" ht="52.8">
      <c r="A22" s="92"/>
      <c r="B22" s="21" t="s">
        <v>95</v>
      </c>
      <c r="C22" s="22" t="s">
        <v>96</v>
      </c>
      <c r="D22" s="22" t="s">
        <v>97</v>
      </c>
    </row>
    <row r="23" spans="1:4">
      <c r="A23" s="92"/>
      <c r="B23" s="21" t="s">
        <v>98</v>
      </c>
      <c r="C23" s="24" t="s">
        <v>99</v>
      </c>
      <c r="D23" s="22" t="s">
        <v>100</v>
      </c>
    </row>
    <row r="24" spans="1:4" ht="26.4">
      <c r="A24" s="84" t="s">
        <v>101</v>
      </c>
      <c r="B24" s="25" t="s">
        <v>102</v>
      </c>
      <c r="C24" s="26" t="s">
        <v>103</v>
      </c>
      <c r="D24" s="26" t="s">
        <v>104</v>
      </c>
    </row>
    <row r="25" spans="1:4" ht="26.4">
      <c r="A25" s="84"/>
      <c r="B25" s="25" t="s">
        <v>105</v>
      </c>
      <c r="C25" s="26" t="s">
        <v>106</v>
      </c>
      <c r="D25" s="26" t="s">
        <v>107</v>
      </c>
    </row>
    <row r="26" spans="1:4" ht="52.8">
      <c r="A26" s="84"/>
      <c r="B26" s="25" t="s">
        <v>108</v>
      </c>
      <c r="C26" s="26" t="s">
        <v>81</v>
      </c>
      <c r="D26" s="26" t="s">
        <v>109</v>
      </c>
    </row>
    <row r="27" spans="1:4" ht="52.8">
      <c r="A27" s="84"/>
      <c r="B27" s="25" t="s">
        <v>110</v>
      </c>
      <c r="C27" s="26" t="s">
        <v>111</v>
      </c>
      <c r="D27" s="26" t="s">
        <v>112</v>
      </c>
    </row>
    <row r="28" spans="1:4" ht="118.8">
      <c r="A28" s="84"/>
      <c r="B28" s="25" t="s">
        <v>113</v>
      </c>
      <c r="C28" s="26" t="s">
        <v>114</v>
      </c>
      <c r="D28" s="26" t="s">
        <v>115</v>
      </c>
    </row>
    <row r="29" spans="1:4">
      <c r="A29" s="84"/>
      <c r="B29" s="25" t="s">
        <v>116</v>
      </c>
      <c r="C29" s="26" t="s">
        <v>117</v>
      </c>
      <c r="D29" s="26" t="s">
        <v>118</v>
      </c>
    </row>
    <row r="30" spans="1:4" ht="26.4">
      <c r="A30" s="85" t="s">
        <v>119</v>
      </c>
      <c r="B30" s="27" t="s">
        <v>120</v>
      </c>
      <c r="C30" s="28" t="s">
        <v>121</v>
      </c>
      <c r="D30" s="28" t="s">
        <v>122</v>
      </c>
    </row>
    <row r="31" spans="1:4" ht="39.6">
      <c r="A31" s="85"/>
      <c r="B31" s="27" t="s">
        <v>123</v>
      </c>
      <c r="C31" s="28" t="s">
        <v>124</v>
      </c>
      <c r="D31" s="28" t="s">
        <v>125</v>
      </c>
    </row>
    <row r="32" spans="1:4">
      <c r="A32" s="85"/>
      <c r="B32" s="86" t="s">
        <v>126</v>
      </c>
      <c r="C32" s="87" t="s">
        <v>127</v>
      </c>
      <c r="D32" s="29" t="s">
        <v>128</v>
      </c>
    </row>
    <row r="33" spans="1:4">
      <c r="A33" s="85"/>
      <c r="B33" s="86"/>
      <c r="C33" s="87"/>
      <c r="D33" s="30" t="s">
        <v>129</v>
      </c>
    </row>
    <row r="34" spans="1:4">
      <c r="A34" s="85"/>
      <c r="B34" s="86"/>
      <c r="C34" s="87"/>
      <c r="D34" s="30" t="s">
        <v>130</v>
      </c>
    </row>
    <row r="35" spans="1:4">
      <c r="A35" s="85"/>
      <c r="B35" s="86"/>
      <c r="C35" s="87"/>
      <c r="D35" s="30" t="s">
        <v>131</v>
      </c>
    </row>
    <row r="36" spans="1:4">
      <c r="A36" s="85"/>
      <c r="B36" s="86"/>
      <c r="C36" s="87"/>
      <c r="D36" s="30" t="s">
        <v>132</v>
      </c>
    </row>
  </sheetData>
  <mergeCells count="12">
    <mergeCell ref="A24:A29"/>
    <mergeCell ref="A30:A36"/>
    <mergeCell ref="B32:B36"/>
    <mergeCell ref="C32:C36"/>
    <mergeCell ref="A2:A4"/>
    <mergeCell ref="A5:A10"/>
    <mergeCell ref="B6:B8"/>
    <mergeCell ref="B9:B10"/>
    <mergeCell ref="C9:C10"/>
    <mergeCell ref="A11:A23"/>
    <mergeCell ref="B13:B15"/>
    <mergeCell ref="C13:C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F14"/>
  <sheetViews>
    <sheetView workbookViewId="0">
      <selection activeCell="E14" sqref="E14"/>
    </sheetView>
  </sheetViews>
  <sheetFormatPr baseColWidth="10" defaultColWidth="11.44140625" defaultRowHeight="14.4"/>
  <cols>
    <col min="2" max="2" width="22.33203125" customWidth="1"/>
    <col min="3" max="3" width="22.109375" bestFit="1" customWidth="1"/>
    <col min="5" max="5" width="34.5546875" bestFit="1" customWidth="1"/>
  </cols>
  <sheetData>
    <row r="3" spans="2:6">
      <c r="B3" s="11" t="s">
        <v>133</v>
      </c>
      <c r="C3" s="11" t="s">
        <v>17</v>
      </c>
      <c r="D3" s="12"/>
      <c r="E3" s="12" t="s">
        <v>3</v>
      </c>
      <c r="F3" s="12"/>
    </row>
    <row r="4" spans="2:6">
      <c r="B4" s="10" t="s">
        <v>19</v>
      </c>
      <c r="C4" s="2" t="s">
        <v>19</v>
      </c>
      <c r="E4" t="s">
        <v>19</v>
      </c>
    </row>
    <row r="5" spans="2:6">
      <c r="B5" s="10" t="s">
        <v>24</v>
      </c>
      <c r="C5" s="2" t="s">
        <v>33</v>
      </c>
      <c r="E5" t="s">
        <v>144</v>
      </c>
    </row>
    <row r="6" spans="2:6">
      <c r="B6" s="10" t="s">
        <v>25</v>
      </c>
      <c r="C6" s="2" t="s">
        <v>140</v>
      </c>
      <c r="E6" t="s">
        <v>145</v>
      </c>
    </row>
    <row r="7" spans="2:6">
      <c r="B7" s="10" t="s">
        <v>134</v>
      </c>
      <c r="C7" s="2" t="s">
        <v>34</v>
      </c>
      <c r="E7" t="s">
        <v>146</v>
      </c>
    </row>
    <row r="8" spans="2:6">
      <c r="B8" s="10" t="s">
        <v>26</v>
      </c>
      <c r="C8" s="2" t="s">
        <v>35</v>
      </c>
      <c r="E8" t="s">
        <v>147</v>
      </c>
    </row>
    <row r="9" spans="2:6">
      <c r="B9" s="1" t="s">
        <v>27</v>
      </c>
      <c r="C9" s="2" t="s">
        <v>36</v>
      </c>
      <c r="E9" t="s">
        <v>148</v>
      </c>
    </row>
    <row r="10" spans="2:6">
      <c r="B10" s="2"/>
      <c r="C10" s="2"/>
      <c r="E10" t="s">
        <v>149</v>
      </c>
    </row>
    <row r="11" spans="2:6">
      <c r="B11" s="2"/>
      <c r="C11" s="2"/>
    </row>
    <row r="12" spans="2:6">
      <c r="B12" s="2"/>
      <c r="C12" s="2"/>
    </row>
    <row r="13" spans="2:6">
      <c r="B13" s="2"/>
      <c r="C13" s="2"/>
    </row>
    <row r="14" spans="2:6">
      <c r="B14" s="2"/>
      <c r="C14"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7f237c-3101-4265-aa9b-ec3b3a62240c" xsi:nil="true"/>
    <lcf76f155ced4ddcb4097134ff3c332f xmlns="4c96f4e2-f7db-4e02-b8f8-29de1b03c96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4" ma:contentTypeDescription="Crear nuevo documento." ma:contentTypeScope="" ma:versionID="224550927d25a5725a863e915df43708">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f2d7e99857a024355a328452eae4e154"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A55B5E-A72E-40C7-B485-C8F42D047B6D}">
  <ds:schemaRefs>
    <ds:schemaRef ds:uri="http://schemas.microsoft.com/office/2006/metadata/properties"/>
    <ds:schemaRef ds:uri="http://schemas.microsoft.com/office/infopath/2007/PartnerControls"/>
    <ds:schemaRef ds:uri="d87f237c-3101-4265-aa9b-ec3b3a62240c"/>
    <ds:schemaRef ds:uri="4c96f4e2-f7db-4e02-b8f8-29de1b03c969"/>
  </ds:schemaRefs>
</ds:datastoreItem>
</file>

<file path=customXml/itemProps2.xml><?xml version="1.0" encoding="utf-8"?>
<ds:datastoreItem xmlns:ds="http://schemas.openxmlformats.org/officeDocument/2006/customXml" ds:itemID="{AC43A53E-5292-4098-8117-63567DF45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3B1ADD-6C74-4717-9974-297DB14523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Bitácora</vt:lpstr>
      <vt:lpstr>Acciones por proceso</vt:lpstr>
      <vt:lpstr>Anexo 1</vt:lpstr>
      <vt:lpstr>Lista de selección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SGI</cp:lastModifiedBy>
  <cp:revision/>
  <dcterms:created xsi:type="dcterms:W3CDTF">2017-08-09T15:19:00Z</dcterms:created>
  <dcterms:modified xsi:type="dcterms:W3CDTF">2025-01-27T15:41:25Z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0x010100145CC9B213272B4D8AF1C6687B1C9C64</vt:lpwstr>
  </property>
  <property fmtid="{D5CDD505-2E9C-101B-9397-08002B2CF9AE}" pid="3" name="MediaServiceImageTags">
    <vt:lpwstr/>
  </property>
</Properties>
</file>