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Calificaciones\"/>
    </mc:Choice>
  </mc:AlternateContent>
  <xr:revisionPtr revIDLastSave="0" documentId="13_ncr:1_{4035CD22-242E-4F28-9E88-E46206C4D0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ESTION DE RES" sheetId="8" r:id="rId1"/>
    <sheet name="PROB Y ESTADIST" sheetId="1" r:id="rId2"/>
    <sheet name="MANEJO DE CUENCAS" sheetId="7" r:id="rId3"/>
    <sheet name="CIENCIA E ING DE MAT" sheetId="1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K41" i="1"/>
  <c r="K46" i="10"/>
  <c r="K45" i="10" l="1"/>
  <c r="K39" i="10"/>
  <c r="J53" i="8"/>
  <c r="J52" i="8"/>
  <c r="J46" i="8"/>
  <c r="J45" i="7"/>
  <c r="J39" i="7"/>
  <c r="K45" i="1"/>
  <c r="K46" i="1" s="1"/>
  <c r="K39" i="1"/>
  <c r="P45" i="10"/>
  <c r="O45" i="10"/>
  <c r="O46" i="10" s="1"/>
  <c r="N45" i="10"/>
  <c r="N46" i="10" s="1"/>
  <c r="M45" i="10"/>
  <c r="M46" i="10" s="1"/>
  <c r="L45" i="10"/>
  <c r="L46" i="10" s="1"/>
  <c r="Q44" i="10"/>
  <c r="P42" i="10"/>
  <c r="O42" i="10"/>
  <c r="N42" i="10"/>
  <c r="M42" i="10"/>
  <c r="L42" i="10"/>
  <c r="K42" i="10"/>
  <c r="P41" i="10"/>
  <c r="P44" i="10" s="1"/>
  <c r="O41" i="10"/>
  <c r="O44" i="10" s="1"/>
  <c r="N41" i="10"/>
  <c r="N44" i="10" s="1"/>
  <c r="M41" i="10"/>
  <c r="M44" i="10" s="1"/>
  <c r="L41" i="10"/>
  <c r="L44" i="10" s="1"/>
  <c r="K41" i="10"/>
  <c r="K44" i="10" s="1"/>
  <c r="Q40" i="10"/>
  <c r="Q43" i="10" s="1"/>
  <c r="P40" i="10"/>
  <c r="P43" i="10" s="1"/>
  <c r="O40" i="10"/>
  <c r="O43" i="10" s="1"/>
  <c r="N40" i="10"/>
  <c r="N43" i="10" s="1"/>
  <c r="M40" i="10"/>
  <c r="M43" i="10" s="1"/>
  <c r="L40" i="10"/>
  <c r="L43" i="10" s="1"/>
  <c r="K40" i="10"/>
  <c r="K43" i="10" s="1"/>
  <c r="P39" i="10"/>
  <c r="O39" i="10"/>
  <c r="N39" i="10"/>
  <c r="M39" i="10"/>
  <c r="L39" i="10"/>
  <c r="B39" i="10"/>
  <c r="R35" i="10"/>
  <c r="R34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R9" i="10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9" i="1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9" i="8"/>
  <c r="R45" i="10" l="1"/>
  <c r="R46" i="10" s="1"/>
  <c r="R42" i="10"/>
  <c r="R40" i="10"/>
  <c r="R43" i="10" s="1"/>
  <c r="R39" i="10"/>
  <c r="R41" i="10" s="1"/>
  <c r="R44" i="10" s="1"/>
  <c r="P46" i="10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R32" i="1"/>
  <c r="R34" i="1"/>
  <c r="R35" i="1"/>
  <c r="M46" i="8"/>
  <c r="M52" i="8"/>
  <c r="M53" i="8" s="1"/>
  <c r="O45" i="7"/>
  <c r="N45" i="7"/>
  <c r="N39" i="7"/>
  <c r="O39" i="7"/>
  <c r="R45" i="1" l="1"/>
  <c r="R46" i="1" s="1"/>
  <c r="R39" i="1"/>
  <c r="R42" i="1"/>
  <c r="Q52" i="8"/>
  <c r="Q53" i="8" s="1"/>
  <c r="Q46" i="8"/>
  <c r="Q45" i="7"/>
  <c r="Q39" i="7"/>
  <c r="Q40" i="7"/>
  <c r="Q41" i="7"/>
  <c r="N45" i="1"/>
  <c r="N46" i="1" s="1"/>
  <c r="M45" i="1"/>
  <c r="L52" i="8"/>
  <c r="L46" i="8"/>
  <c r="L40" i="7"/>
  <c r="M40" i="7"/>
  <c r="N40" i="7"/>
  <c r="O40" i="7"/>
  <c r="P40" i="7"/>
  <c r="L41" i="7"/>
  <c r="M41" i="7"/>
  <c r="N41" i="7"/>
  <c r="O41" i="7"/>
  <c r="P41" i="7"/>
  <c r="J41" i="7"/>
  <c r="K41" i="7"/>
  <c r="K52" i="8"/>
  <c r="K46" i="8"/>
  <c r="K45" i="7"/>
  <c r="K39" i="7"/>
  <c r="N39" i="1" l="1"/>
  <c r="L45" i="7"/>
  <c r="M45" i="7"/>
  <c r="M39" i="7"/>
  <c r="L45" i="1"/>
  <c r="L39" i="1"/>
  <c r="B11" i="7" l="1"/>
  <c r="B12" i="7"/>
  <c r="B13" i="7" s="1"/>
  <c r="B14" i="7" s="1"/>
  <c r="B15" i="7" s="1"/>
  <c r="B16" i="7" s="1"/>
  <c r="B17" i="7" s="1"/>
  <c r="O52" i="8"/>
  <c r="N52" i="8"/>
  <c r="N53" i="8" s="1"/>
  <c r="L53" i="8"/>
  <c r="K53" i="8"/>
  <c r="P51" i="8"/>
  <c r="O49" i="8"/>
  <c r="N49" i="8"/>
  <c r="M49" i="8"/>
  <c r="L49" i="8"/>
  <c r="K49" i="8"/>
  <c r="J49" i="8"/>
  <c r="O48" i="8"/>
  <c r="O51" i="8" s="1"/>
  <c r="N48" i="8"/>
  <c r="N51" i="8" s="1"/>
  <c r="M48" i="8"/>
  <c r="M51" i="8" s="1"/>
  <c r="L48" i="8"/>
  <c r="L51" i="8" s="1"/>
  <c r="K48" i="8"/>
  <c r="K51" i="8" s="1"/>
  <c r="J48" i="8"/>
  <c r="J51" i="8" s="1"/>
  <c r="P47" i="8"/>
  <c r="P50" i="8" s="1"/>
  <c r="O47" i="8"/>
  <c r="O50" i="8" s="1"/>
  <c r="N47" i="8"/>
  <c r="N50" i="8" s="1"/>
  <c r="M47" i="8"/>
  <c r="M50" i="8" s="1"/>
  <c r="L47" i="8"/>
  <c r="L50" i="8" s="1"/>
  <c r="K47" i="8"/>
  <c r="K50" i="8" s="1"/>
  <c r="J47" i="8"/>
  <c r="J50" i="8" s="1"/>
  <c r="O46" i="8"/>
  <c r="N46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N46" i="7"/>
  <c r="M46" i="7"/>
  <c r="L46" i="7"/>
  <c r="K46" i="7"/>
  <c r="J46" i="7"/>
  <c r="P44" i="7"/>
  <c r="O42" i="7"/>
  <c r="N42" i="7"/>
  <c r="M42" i="7"/>
  <c r="L42" i="7"/>
  <c r="K42" i="7"/>
  <c r="J42" i="7"/>
  <c r="O44" i="7"/>
  <c r="N44" i="7"/>
  <c r="M44" i="7"/>
  <c r="L44" i="7"/>
  <c r="K44" i="7"/>
  <c r="J44" i="7"/>
  <c r="P43" i="7"/>
  <c r="O43" i="7"/>
  <c r="N43" i="7"/>
  <c r="M43" i="7"/>
  <c r="L43" i="7"/>
  <c r="K40" i="7"/>
  <c r="K43" i="7" s="1"/>
  <c r="J40" i="7"/>
  <c r="J43" i="7" s="1"/>
  <c r="L39" i="7"/>
  <c r="B31" i="7"/>
  <c r="B32" i="7" s="1"/>
  <c r="B33" i="7" s="1"/>
  <c r="B34" i="7" s="1"/>
  <c r="B35" i="7" s="1"/>
  <c r="B36" i="7" s="1"/>
  <c r="B37" i="7" s="1"/>
  <c r="B38" i="7" s="1"/>
  <c r="B39" i="7" s="1"/>
  <c r="O45" i="1"/>
  <c r="N41" i="1"/>
  <c r="O41" i="1"/>
  <c r="P41" i="1"/>
  <c r="Q47" i="8" l="1"/>
  <c r="O53" i="8"/>
  <c r="O46" i="7"/>
  <c r="L41" i="1"/>
  <c r="L40" i="1"/>
  <c r="Q49" i="8" l="1"/>
  <c r="Q48" i="8"/>
  <c r="Q51" i="8" s="1"/>
  <c r="Q50" i="8"/>
  <c r="Q42" i="7"/>
  <c r="Q46" i="7" s="1"/>
  <c r="Q44" i="7"/>
  <c r="Q43" i="7"/>
  <c r="L46" i="1"/>
  <c r="M46" i="1"/>
  <c r="O46" i="1"/>
  <c r="M39" i="1"/>
  <c r="O39" i="1"/>
  <c r="P42" i="1"/>
  <c r="P40" i="1"/>
  <c r="N42" i="1"/>
  <c r="O42" i="1"/>
  <c r="Q44" i="1"/>
  <c r="M40" i="1"/>
  <c r="N40" i="1"/>
  <c r="O40" i="1"/>
  <c r="Q40" i="1"/>
  <c r="Q43" i="1" s="1"/>
  <c r="P45" i="1"/>
  <c r="P46" i="1"/>
  <c r="P39" i="1"/>
  <c r="L42" i="1" l="1"/>
  <c r="M42" i="1"/>
  <c r="L43" i="1"/>
  <c r="K42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M41" i="1" l="1"/>
  <c r="M43" i="1"/>
  <c r="N43" i="1" l="1"/>
  <c r="L44" i="1" l="1"/>
  <c r="M44" i="1"/>
  <c r="N44" i="1"/>
  <c r="O44" i="1"/>
  <c r="P44" i="1"/>
  <c r="O43" i="1"/>
  <c r="P43" i="1"/>
  <c r="K44" i="1"/>
  <c r="K43" i="1"/>
  <c r="R41" i="1" l="1"/>
  <c r="R44" i="1" s="1"/>
  <c r="R40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R43" i="1" l="1"/>
</calcChain>
</file>

<file path=xl/sharedStrings.xml><?xml version="1.0" encoding="utf-8"?>
<sst xmlns="http://schemas.openxmlformats.org/spreadsheetml/2006/main" count="300" uniqueCount="224">
  <si>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</si>
  <si>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</si>
  <si>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</si>
  <si>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</si>
  <si>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</si>
  <si>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</si>
  <si>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</si>
  <si>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</si>
  <si>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</si>
  <si>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</si>
  <si>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</si>
  <si>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</si>
  <si>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</si>
  <si>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</si>
  <si>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</si>
  <si>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</si>
  <si>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</si>
  <si>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</si>
  <si>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</si>
  <si>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</si>
  <si>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</si>
  <si>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</si>
  <si>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</si>
  <si>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</si>
  <si>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ERASTO DEL ANGEL PEREZ</t>
  </si>
  <si>
    <t>BAXIN SOSME ABRIL</t>
  </si>
  <si>
    <t>CAIXBA SINACA CADMIEL</t>
  </si>
  <si>
    <t>CHAVEZ CADENA ESTRELLA</t>
  </si>
  <si>
    <t>CONTRERAS MELCHI CUAUHTEMOC</t>
  </si>
  <si>
    <t>CRUZ MARTINEZ KATHERINE</t>
  </si>
  <si>
    <t>FISCAL INDIRA EILEENE</t>
  </si>
  <si>
    <t>GARCIA ARTIGAS FRANCISCO JAVIER</t>
  </si>
  <si>
    <t>HERNADEZ GOMEZ MARIANA</t>
  </si>
  <si>
    <t>HUERVO MALAGA JOHANA</t>
  </si>
  <si>
    <t>LUCHO RIOS ADIR ALEJANDRO</t>
  </si>
  <si>
    <t>MARTINEZ ROMERO YESSENIA WENDOLIN</t>
  </si>
  <si>
    <t>MORALES ESCOBAR  JUAN CARLOS</t>
  </si>
  <si>
    <t>PAVA CATEMAXCA LUIS DONALDO</t>
  </si>
  <si>
    <t>PAXTIAN VICTORIO ALICIA MIREYLI</t>
  </si>
  <si>
    <t>PEREZ CAMPECHANO ANDREA</t>
  </si>
  <si>
    <t>SALINAS DOMIGUEZ FRIDA</t>
  </si>
  <si>
    <t>SANCHEZ PEREZ ATHZIRI DAMAR</t>
  </si>
  <si>
    <t>VILLASANA GOMEZ DARCY RENATA</t>
  </si>
  <si>
    <t>ZAMUDIO CORTES FRANCO</t>
  </si>
  <si>
    <t>CORTEZ ESTRADA ERNESTO</t>
  </si>
  <si>
    <t>241U0243</t>
  </si>
  <si>
    <t>241U0626</t>
  </si>
  <si>
    <t>241U0244</t>
  </si>
  <si>
    <t>241U0560</t>
  </si>
  <si>
    <t>221U0365</t>
  </si>
  <si>
    <t>241U0602</t>
  </si>
  <si>
    <t>241U0245</t>
  </si>
  <si>
    <t>241U0246</t>
  </si>
  <si>
    <t>241U0247</t>
  </si>
  <si>
    <t>221U0842</t>
  </si>
  <si>
    <t>241U0561</t>
  </si>
  <si>
    <t>241U0249</t>
  </si>
  <si>
    <t>241U0250</t>
  </si>
  <si>
    <t>241U0251</t>
  </si>
  <si>
    <t>241U0252</t>
  </si>
  <si>
    <t>241U0253</t>
  </si>
  <si>
    <t>241U0255</t>
  </si>
  <si>
    <t>241U0256</t>
  </si>
  <si>
    <t>241U0257</t>
  </si>
  <si>
    <t>241U0258</t>
  </si>
  <si>
    <t>241U0259</t>
  </si>
  <si>
    <t>241U0260</t>
  </si>
  <si>
    <t>241U0261</t>
  </si>
  <si>
    <t>211U0290</t>
  </si>
  <si>
    <t>211U0291</t>
  </si>
  <si>
    <t>211U0292</t>
  </si>
  <si>
    <t>211U0574</t>
  </si>
  <si>
    <t>211U0297</t>
  </si>
  <si>
    <t>211U0296</t>
  </si>
  <si>
    <t>211U0299</t>
  </si>
  <si>
    <t>211U0575</t>
  </si>
  <si>
    <t>211U0301</t>
  </si>
  <si>
    <t>211U0302</t>
  </si>
  <si>
    <t>211U0621</t>
  </si>
  <si>
    <t>211U0306</t>
  </si>
  <si>
    <t>211U0307</t>
  </si>
  <si>
    <t>211U0622</t>
  </si>
  <si>
    <t>211U0308</t>
  </si>
  <si>
    <t>211U0310</t>
  </si>
  <si>
    <t>211U0311</t>
  </si>
  <si>
    <t>211U0312</t>
  </si>
  <si>
    <t>211U0313</t>
  </si>
  <si>
    <t>211U0314</t>
  </si>
  <si>
    <t>BELLI XALA KEVIN ADOLFO</t>
  </si>
  <si>
    <t>BENITO MAZABA ADOLFO ANGEL</t>
  </si>
  <si>
    <t>CASTELLANOS ROSARIO CLAUDIA SARAI</t>
  </si>
  <si>
    <t>CHIGO LOZANO JACQUELINE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</si>
  <si>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</si>
  <si>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</si>
  <si>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</si>
  <si>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</si>
  <si>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</si>
  <si>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</si>
  <si>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</si>
  <si>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</si>
  <si>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</si>
  <si>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</si>
  <si>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</si>
  <si>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</si>
  <si>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</si>
  <si>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</si>
  <si>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</si>
  <si>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221U0350</t>
  </si>
  <si>
    <t>221U0352</t>
  </si>
  <si>
    <t>221U0354</t>
  </si>
  <si>
    <t>221U0355</t>
  </si>
  <si>
    <t>221U0357</t>
  </si>
  <si>
    <t>221U0362</t>
  </si>
  <si>
    <t>221U0801</t>
  </si>
  <si>
    <t>221U0366</t>
  </si>
  <si>
    <t>221U0369</t>
  </si>
  <si>
    <t>221U0372</t>
  </si>
  <si>
    <t>221U0377</t>
  </si>
  <si>
    <t>221U0380</t>
  </si>
  <si>
    <t>221U0383</t>
  </si>
  <si>
    <t>221U0387</t>
  </si>
  <si>
    <t>221U0397</t>
  </si>
  <si>
    <t>221U0398</t>
  </si>
  <si>
    <t>221U0402</t>
  </si>
  <si>
    <t>221U0405</t>
  </si>
  <si>
    <t>221U0406</t>
  </si>
  <si>
    <t>221U0409</t>
  </si>
  <si>
    <t>INSTITUTO TECNOLOGICO SUPERIOR DE SAN ANDRES TUXTLA</t>
  </si>
  <si>
    <t>JIMENEZ TENORIO JORGE ANTONIO</t>
  </si>
  <si>
    <t>MANEJO DE CUENCAS</t>
  </si>
  <si>
    <t>806A</t>
  </si>
  <si>
    <t>FEBRERO- JUNIO 2025</t>
  </si>
  <si>
    <t>FEBRERO-JUNIO 2025</t>
  </si>
  <si>
    <t>201U0265</t>
  </si>
  <si>
    <t>221U0361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</si>
  <si>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</si>
  <si>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</si>
  <si>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</si>
  <si>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</si>
  <si>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</si>
  <si>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CHIPOL TEMICH ALMA ZURIEL</t>
  </si>
  <si>
    <t>CHONTAL VENTURA EDWIN GEOVANNI</t>
  </si>
  <si>
    <t>CORDOVA SANCHEZ SANDRA GUADALUPE</t>
  </si>
  <si>
    <t>CORTEZ ESTRADA OMAR</t>
  </si>
  <si>
    <t>DOMÍNGUEZ MARCOS JUAN CARLOS</t>
  </si>
  <si>
    <t>FIGUEROA CRUZ MARITZA</t>
  </si>
  <si>
    <t>GONZÁLEZ LARA GAEL</t>
  </si>
  <si>
    <t>HERNÁNDEZ MARTÍNEZ JOSÉ EDUARDO</t>
  </si>
  <si>
    <t>MALAGA MARTÍNEZ KARINA DEL CARMEN</t>
  </si>
  <si>
    <t>MARTÍNEZ BERDÓN KARLA VEYDA</t>
  </si>
  <si>
    <t>MIXTEGA SIXTECO DAVED SADITH</t>
  </si>
  <si>
    <t>QUINO VELAZCO FÁTIMA DE LOURDES</t>
  </si>
  <si>
    <t>REYES HERNÁNDEZ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</si>
  <si>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</si>
  <si>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</si>
  <si>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</si>
  <si>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</si>
  <si>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GESTIÓN DE RESIDUOS</t>
  </si>
  <si>
    <t>CHONTAL MUÑOZ CARLOS MANUEL</t>
  </si>
  <si>
    <t>TOTO IXTEPAN FATIMA ALIZEE</t>
  </si>
  <si>
    <t>VICHI MOZO MIGUEL ANGEL</t>
  </si>
  <si>
    <t>PROBABILIDAD Y ESTADISTICA</t>
  </si>
  <si>
    <t>206A</t>
  </si>
  <si>
    <t>CIENCIA E INGENIERIA DE MATERIALES</t>
  </si>
  <si>
    <t>211A</t>
  </si>
  <si>
    <t>241U0363</t>
  </si>
  <si>
    <t>CAZARIN SANCHEZ TITO</t>
  </si>
  <si>
    <t>241U0364</t>
  </si>
  <si>
    <t>CHACHA ALONSO GAEL DE JESUS</t>
  </si>
  <si>
    <t>241U0365</t>
  </si>
  <si>
    <t>CHAPOL ORTIZ CARLOS EDUARDO</t>
  </si>
  <si>
    <t>241U0366</t>
  </si>
  <si>
    <t>CHONTAL PRADO ALAN BLADIMIR</t>
  </si>
  <si>
    <t>241U0367</t>
  </si>
  <si>
    <t>CHONTAL ROMERO EDWIN YADIEL</t>
  </si>
  <si>
    <t>241U0368</t>
  </si>
  <si>
    <t>COBAXIN MOLINA DALIA</t>
  </si>
  <si>
    <t>241U0370</t>
  </si>
  <si>
    <t>DOMINGUEZ COBIX ANTONIO DE JESUS</t>
  </si>
  <si>
    <t>241U0371</t>
  </si>
  <si>
    <t>DOMINGUEZ OBIL JOSE DARIEL</t>
  </si>
  <si>
    <t>241U0374</t>
  </si>
  <si>
    <t>GOMEZ TORRES VICTOR JESUS</t>
  </si>
  <si>
    <t>241U0375</t>
  </si>
  <si>
    <t>GUTIERREZ ZAPATA GIOVANNY</t>
  </si>
  <si>
    <t>241U0376</t>
  </si>
  <si>
    <t>GUZMAN LOPEZ JIMENA</t>
  </si>
  <si>
    <t>241U0377</t>
  </si>
  <si>
    <t>HERNANDEZ AMBROS GERARDO VALENTIN</t>
  </si>
  <si>
    <t>241U0378</t>
  </si>
  <si>
    <t>HERNANDEZ COBOS CLEMENTE</t>
  </si>
  <si>
    <t>241U0379</t>
  </si>
  <si>
    <t>HERNANDEZ MENDOZA FATIMA GERMAYONI</t>
  </si>
  <si>
    <t>241U0381</t>
  </si>
  <si>
    <t>JEREZANO JARA CARLOS MARTIN</t>
  </si>
  <si>
    <t>241U0382</t>
  </si>
  <si>
    <t>MALAGA TEPOX MARIA GUADALUPE</t>
  </si>
  <si>
    <t>241U0383</t>
  </si>
  <si>
    <t>MARCIAL BELLI OSCAR DE JESUS</t>
  </si>
  <si>
    <t>241U0384</t>
  </si>
  <si>
    <t>MENDOZA CORRO VICTOR MANUEL</t>
  </si>
  <si>
    <t>241U0386</t>
  </si>
  <si>
    <t>MUÑOZ TOTO JOSE EDUARDO</t>
  </si>
  <si>
    <t>241U0387</t>
  </si>
  <si>
    <t>NUÑEZ RAMIREZ AARON</t>
  </si>
  <si>
    <t>241U0389</t>
  </si>
  <si>
    <t>PONCIANO TEMICH ERUBIEL</t>
  </si>
  <si>
    <t>241U0391</t>
  </si>
  <si>
    <t>PULIDO FERNANDEZ LEONARDO</t>
  </si>
  <si>
    <t>241U0393</t>
  </si>
  <si>
    <t>QUINO MARTINEZ CRISTIAN DE JESUS</t>
  </si>
  <si>
    <t>241U0394</t>
  </si>
  <si>
    <t>REYES GUERRERO CARLOS EDUARDO</t>
  </si>
  <si>
    <t>241U0396</t>
  </si>
  <si>
    <t>RODRIGUEZ DOMINGUEZ LUZ DE MARIA</t>
  </si>
  <si>
    <t>241U0398</t>
  </si>
  <si>
    <t>SOTO DOMINGUEZ VICTOR MANUEL</t>
  </si>
  <si>
    <t>241U0603</t>
  </si>
  <si>
    <t>TORRES MOLINA LUIS DAVID</t>
  </si>
  <si>
    <t>241U0400</t>
  </si>
  <si>
    <t>VALENTIN AVILA BRANDON YAHIR</t>
  </si>
  <si>
    <t>241U0401</t>
  </si>
  <si>
    <t>VALERO FOMPEROSA ANGEL ANTONIO</t>
  </si>
  <si>
    <t>606A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</si>
</sst>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434343"/>
      <name val="Roboto"/>
    </font>
    <font>
      <b/>
      <sz val="11"/>
      <color rgb="FFED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color theme="1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0" xfId="0" applyFont="1"/>
    <xf numFmtId="9" fontId="6" fillId="0" borderId="0" xfId="1" applyFont="1"/>
    <xf numFmtId="0" fontId="6" fillId="0" borderId="2" xfId="0" applyFont="1" applyBorder="1"/>
    <xf numFmtId="0" fontId="0" fillId="0" borderId="8" xfId="0" applyBorder="1" applyAlignment="1">
      <alignment horizontal="center"/>
    </xf>
    <xf numFmtId="164" fontId="1" fillId="0" borderId="2" xfId="2" applyNumberFormat="1" applyFont="1" applyBorder="1"/>
    <xf numFmtId="0" fontId="1" fillId="0" borderId="5" xfId="0" applyFont="1" applyBorder="1" applyAlignment="1">
      <alignment horizontal="right"/>
    </xf>
    <xf numFmtId="0" fontId="7" fillId="0" borderId="0" xfId="0" applyFont="1"/>
    <xf numFmtId="0" fontId="7" fillId="0" borderId="2" xfId="0" applyFont="1" applyBorder="1"/>
    <xf numFmtId="0" fontId="1" fillId="0" borderId="0" xfId="0" applyFont="1"/>
    <xf numFmtId="1" fontId="1" fillId="0" borderId="2" xfId="2" applyNumberFormat="1" applyFont="1" applyFill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8" fillId="0" borderId="2" xfId="3" applyBorder="1"/>
    <xf numFmtId="0" fontId="2" fillId="0" borderId="2" xfId="0" applyFont="1" applyBorder="1"/>
    <xf numFmtId="0" fontId="7" fillId="0" borderId="2" xfId="0" applyFont="1" applyBorder="1" applyAlignment="1">
      <alignment horizontal="center"/>
    </xf>
    <xf numFmtId="0" fontId="9" fillId="0" borderId="2" xfId="0" applyFont="1" applyBorder="1"/>
    <xf numFmtId="0" fontId="10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1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13" fillId="0" borderId="2" xfId="0" applyFont="1" applyBorder="1"/>
    <xf numFmtId="1" fontId="14" fillId="0" borderId="2" xfId="2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5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2" xfId="0" applyFont="1" applyBorder="1"/>
    <xf numFmtId="0" fontId="0" fillId="0" borderId="5" xfId="0" applyBorder="1"/>
    <xf numFmtId="0" fontId="3" fillId="0" borderId="0" xfId="3" applyFont="1"/>
    <xf numFmtId="0" fontId="1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0" fillId="0" borderId="9" xfId="0" applyBorder="1"/>
    <xf numFmtId="0" fontId="18" fillId="0" borderId="2" xfId="0" applyFont="1" applyBorder="1" applyAlignment="1">
      <alignment horizontal="right" wrapText="1"/>
    </xf>
    <xf numFmtId="0" fontId="2" fillId="0" borderId="5" xfId="0" applyFont="1" applyBorder="1"/>
    <xf numFmtId="0" fontId="9" fillId="0" borderId="5" xfId="0" applyFont="1" applyBorder="1"/>
    <xf numFmtId="0" fontId="1" fillId="0" borderId="7" xfId="0" applyFont="1" applyBorder="1"/>
    <xf numFmtId="0" fontId="14" fillId="0" borderId="7" xfId="0" applyFont="1" applyBorder="1"/>
    <xf numFmtId="0" fontId="0" fillId="0" borderId="4" xfId="0" applyBorder="1" applyAlignment="1">
      <alignment horizontal="center"/>
    </xf>
    <xf numFmtId="0" fontId="2" fillId="6" borderId="2" xfId="0" applyFont="1" applyFill="1" applyBorder="1"/>
    <xf numFmtId="0" fontId="2" fillId="0" borderId="2" xfId="0" applyFont="1" applyFill="1" applyBorder="1"/>
    <xf numFmtId="0" fontId="1" fillId="0" borderId="2" xfId="0" applyFont="1" applyBorder="1" applyAlignment="1"/>
    <xf numFmtId="0" fontId="10" fillId="0" borderId="2" xfId="0" applyFont="1" applyBorder="1" applyAlignment="1"/>
  </cellXfs>
  <cellStyles count="4">
    <cellStyle name="Millares" xfId="2" builtinId="3"/>
    <cellStyle name="Normal" xfId="0" builtinId="0"/>
    <cellStyle name="Normal 2" xfId="3" xr:uid="{DB8B764A-2832-4D79-ACAC-3174D5C8360F}"/>
    <cellStyle name="Porcentaje" xfId="1" builtinId="5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C00000"/>
      </font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C00000"/>
      </font>
    </dxf>
    <dxf>
      <font>
        <color rgb="FFFF0000"/>
      </font>
    </dxf>
  </dxfs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E142-79D6-47C8-809C-F8B91B7EC2C5}">
  <dimension ref="B2:S55"/>
  <sheetViews>
    <sheetView tabSelected="1" topLeftCell="A37" zoomScaleNormal="100" workbookViewId="0">
      <selection activeCell="V47" sqref="V4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</row>
    <row r="3" spans="2:19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</row>
    <row r="4" spans="2:19" x14ac:dyDescent="0.25">
      <c r="C4" t="s">
        <v>0</v>
      </c>
      <c r="D4" s="49" t="s">
        <v>157</v>
      </c>
      <c r="E4" s="49"/>
      <c r="F4" s="49"/>
      <c r="G4" s="49"/>
      <c r="I4" t="s">
        <v>1</v>
      </c>
      <c r="J4" s="50" t="s">
        <v>223</v>
      </c>
      <c r="K4" s="50"/>
      <c r="M4" t="s">
        <v>2</v>
      </c>
      <c r="N4" s="51">
        <v>45721</v>
      </c>
      <c r="O4" s="51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50" t="s">
        <v>131</v>
      </c>
      <c r="E6" s="50"/>
      <c r="F6" s="50"/>
      <c r="G6" s="50"/>
      <c r="I6" s="52" t="s">
        <v>22</v>
      </c>
      <c r="J6" s="52"/>
      <c r="K6" s="53" t="s">
        <v>24</v>
      </c>
      <c r="L6" s="53"/>
      <c r="M6" s="53"/>
      <c r="N6" s="53"/>
      <c r="O6" s="53"/>
      <c r="P6" s="53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x14ac:dyDescent="0.25">
      <c r="B9" s="6">
        <v>1</v>
      </c>
      <c r="C9" s="70" t="s">
        <v>107</v>
      </c>
      <c r="D9" s="64" t="s">
        <v>135</v>
      </c>
      <c r="E9" s="65"/>
      <c r="F9" s="65"/>
      <c r="G9" s="65"/>
      <c r="H9" s="65"/>
      <c r="I9" s="66"/>
      <c r="J9" s="26">
        <v>90</v>
      </c>
      <c r="K9" s="26"/>
      <c r="L9" s="41"/>
      <c r="M9" s="32"/>
      <c r="N9" s="26"/>
      <c r="O9" s="20"/>
      <c r="P9" s="4"/>
      <c r="Q9" s="10">
        <f>SUM(J9:N9)/3</f>
        <v>30</v>
      </c>
      <c r="S9" s="24"/>
    </row>
    <row r="10" spans="2:19" x14ac:dyDescent="0.25">
      <c r="B10" s="6">
        <f>B9+1</f>
        <v>2</v>
      </c>
      <c r="C10" s="70" t="s">
        <v>108</v>
      </c>
      <c r="D10" s="64" t="s">
        <v>136</v>
      </c>
      <c r="E10" s="65"/>
      <c r="F10" s="65"/>
      <c r="G10" s="65"/>
      <c r="H10" s="65"/>
      <c r="I10" s="66"/>
      <c r="J10" s="26">
        <v>85</v>
      </c>
      <c r="K10" s="26"/>
      <c r="L10" s="9"/>
      <c r="M10" s="32"/>
      <c r="N10" s="26"/>
      <c r="O10" s="20"/>
      <c r="P10" s="4"/>
      <c r="Q10" s="10">
        <f t="shared" ref="Q10:Q30" si="0">SUM(J10:N10)/3</f>
        <v>28.333333333333332</v>
      </c>
      <c r="S10" s="24"/>
    </row>
    <row r="11" spans="2:19" x14ac:dyDescent="0.25">
      <c r="B11" s="6">
        <f t="shared" ref="B11:B46" si="1">B10+1</f>
        <v>3</v>
      </c>
      <c r="C11" s="70" t="s">
        <v>109</v>
      </c>
      <c r="D11" s="64" t="s">
        <v>137</v>
      </c>
      <c r="E11" s="65"/>
      <c r="F11" s="65"/>
      <c r="G11" s="65"/>
      <c r="H11" s="65"/>
      <c r="I11" s="66"/>
      <c r="J11" s="26">
        <v>90</v>
      </c>
      <c r="K11" s="26"/>
      <c r="L11" s="9"/>
      <c r="M11" s="26"/>
      <c r="N11" s="26"/>
      <c r="O11" s="20"/>
      <c r="P11" s="4"/>
      <c r="Q11" s="10">
        <f t="shared" si="0"/>
        <v>30</v>
      </c>
      <c r="S11" s="24"/>
    </row>
    <row r="12" spans="2:19" x14ac:dyDescent="0.25">
      <c r="B12" s="6">
        <f t="shared" si="1"/>
        <v>4</v>
      </c>
      <c r="C12" s="70" t="s">
        <v>110</v>
      </c>
      <c r="D12" s="64" t="s">
        <v>138</v>
      </c>
      <c r="E12" s="65"/>
      <c r="F12" s="65"/>
      <c r="G12" s="65"/>
      <c r="H12" s="65"/>
      <c r="I12" s="66"/>
      <c r="J12" s="26">
        <v>81</v>
      </c>
      <c r="K12" s="26"/>
      <c r="L12" s="9"/>
      <c r="M12" s="26"/>
      <c r="N12" s="26"/>
      <c r="O12" s="20"/>
      <c r="P12" s="4"/>
      <c r="Q12" s="10">
        <f t="shared" si="0"/>
        <v>27</v>
      </c>
      <c r="S12" s="24"/>
    </row>
    <row r="13" spans="2:19" x14ac:dyDescent="0.25">
      <c r="B13" s="6">
        <f t="shared" si="1"/>
        <v>5</v>
      </c>
      <c r="C13" s="70" t="s">
        <v>111</v>
      </c>
      <c r="D13" s="64" t="s">
        <v>139</v>
      </c>
      <c r="E13" s="65"/>
      <c r="F13" s="65"/>
      <c r="G13" s="65"/>
      <c r="H13" s="65"/>
      <c r="I13" s="66"/>
      <c r="J13" s="26">
        <v>85</v>
      </c>
      <c r="K13" s="32"/>
      <c r="L13" s="9"/>
      <c r="M13" s="32"/>
      <c r="N13" s="26"/>
      <c r="O13" s="20"/>
      <c r="P13" s="4"/>
      <c r="Q13" s="10">
        <f t="shared" si="0"/>
        <v>28.333333333333332</v>
      </c>
      <c r="S13" s="24"/>
    </row>
    <row r="14" spans="2:19" x14ac:dyDescent="0.25">
      <c r="B14" s="73">
        <f t="shared" si="1"/>
        <v>6</v>
      </c>
      <c r="C14" s="75" t="s">
        <v>134</v>
      </c>
      <c r="D14" s="64" t="s">
        <v>140</v>
      </c>
      <c r="E14" s="65"/>
      <c r="F14" s="65"/>
      <c r="G14" s="65"/>
      <c r="H14" s="65"/>
      <c r="I14" s="66"/>
      <c r="J14" s="32">
        <v>0</v>
      </c>
      <c r="K14" s="26"/>
      <c r="L14" s="9"/>
      <c r="M14" s="26"/>
      <c r="N14" s="26"/>
      <c r="O14" s="21"/>
      <c r="P14" s="4"/>
      <c r="Q14" s="10">
        <f t="shared" si="0"/>
        <v>0</v>
      </c>
      <c r="S14" s="24"/>
    </row>
    <row r="15" spans="2:19" x14ac:dyDescent="0.25">
      <c r="B15" s="6">
        <f t="shared" si="1"/>
        <v>7</v>
      </c>
      <c r="C15" s="74" t="s">
        <v>112</v>
      </c>
      <c r="D15" s="64" t="s">
        <v>141</v>
      </c>
      <c r="E15" s="65"/>
      <c r="F15" s="65"/>
      <c r="G15" s="65"/>
      <c r="H15" s="65"/>
      <c r="I15" s="66"/>
      <c r="J15" s="26">
        <v>75</v>
      </c>
      <c r="K15" s="26"/>
      <c r="L15" s="9"/>
      <c r="M15" s="26"/>
      <c r="N15" s="26"/>
      <c r="O15" s="20"/>
      <c r="P15" s="4"/>
      <c r="Q15" s="10">
        <f t="shared" si="0"/>
        <v>25</v>
      </c>
      <c r="S15" s="24"/>
    </row>
    <row r="16" spans="2:19" x14ac:dyDescent="0.25">
      <c r="B16" s="6">
        <f t="shared" si="1"/>
        <v>8</v>
      </c>
      <c r="C16" s="71" t="s">
        <v>72</v>
      </c>
      <c r="D16" s="64" t="s">
        <v>142</v>
      </c>
      <c r="E16" s="65"/>
      <c r="F16" s="65"/>
      <c r="G16" s="65"/>
      <c r="H16" s="65"/>
      <c r="I16" s="66"/>
      <c r="J16" s="32">
        <v>0</v>
      </c>
      <c r="K16" s="26"/>
      <c r="L16" s="9"/>
      <c r="M16" s="26"/>
      <c r="N16" s="26"/>
      <c r="O16" s="20"/>
      <c r="P16" s="4"/>
      <c r="Q16" s="10">
        <f t="shared" si="0"/>
        <v>0</v>
      </c>
      <c r="S16" s="24"/>
    </row>
    <row r="17" spans="2:19" x14ac:dyDescent="0.25">
      <c r="B17" s="6">
        <f t="shared" si="1"/>
        <v>9</v>
      </c>
      <c r="C17" s="70" t="s">
        <v>113</v>
      </c>
      <c r="D17" s="64" t="s">
        <v>143</v>
      </c>
      <c r="E17" s="65"/>
      <c r="F17" s="65"/>
      <c r="G17" s="65"/>
      <c r="H17" s="65"/>
      <c r="I17" s="66"/>
      <c r="J17" s="26">
        <v>85</v>
      </c>
      <c r="K17" s="26"/>
      <c r="L17" s="9"/>
      <c r="M17" s="26"/>
      <c r="N17" s="26"/>
      <c r="O17" s="20"/>
      <c r="P17" s="4"/>
      <c r="Q17" s="10">
        <f t="shared" si="0"/>
        <v>28.333333333333332</v>
      </c>
      <c r="S17" s="24"/>
    </row>
    <row r="18" spans="2:19" x14ac:dyDescent="0.25">
      <c r="B18" s="6">
        <f t="shared" si="1"/>
        <v>10</v>
      </c>
      <c r="C18" s="70" t="s">
        <v>114</v>
      </c>
      <c r="D18" s="64" t="s">
        <v>144</v>
      </c>
      <c r="E18" s="65"/>
      <c r="F18" s="65"/>
      <c r="G18" s="65"/>
      <c r="H18" s="65"/>
      <c r="I18" s="66"/>
      <c r="J18" s="26">
        <v>80</v>
      </c>
      <c r="K18" s="26"/>
      <c r="L18" s="9"/>
      <c r="M18" s="26"/>
      <c r="N18" s="26"/>
      <c r="O18" s="20"/>
      <c r="P18" s="4"/>
      <c r="Q18" s="10">
        <f t="shared" si="0"/>
        <v>26.666666666666668</v>
      </c>
      <c r="S18" s="24"/>
    </row>
    <row r="19" spans="2:19" x14ac:dyDescent="0.25">
      <c r="B19" s="6">
        <f t="shared" si="1"/>
        <v>11</v>
      </c>
      <c r="C19" s="70" t="s">
        <v>115</v>
      </c>
      <c r="D19" s="64" t="s">
        <v>145</v>
      </c>
      <c r="E19" s="65"/>
      <c r="F19" s="65"/>
      <c r="G19" s="65"/>
      <c r="H19" s="65"/>
      <c r="I19" s="66"/>
      <c r="J19" s="26">
        <v>85</v>
      </c>
      <c r="K19" s="26"/>
      <c r="L19" s="9"/>
      <c r="M19" s="26"/>
      <c r="N19" s="26"/>
      <c r="O19" s="20"/>
      <c r="P19" s="4"/>
      <c r="Q19" s="10">
        <f t="shared" si="0"/>
        <v>28.333333333333332</v>
      </c>
      <c r="S19" s="24"/>
    </row>
    <row r="20" spans="2:19" x14ac:dyDescent="0.25">
      <c r="B20" s="6">
        <f t="shared" si="1"/>
        <v>12</v>
      </c>
      <c r="C20" s="70" t="s">
        <v>116</v>
      </c>
      <c r="D20" s="64" t="s">
        <v>146</v>
      </c>
      <c r="E20" s="65"/>
      <c r="F20" s="65"/>
      <c r="G20" s="65"/>
      <c r="H20" s="65"/>
      <c r="I20" s="66"/>
      <c r="J20" s="26">
        <v>70</v>
      </c>
      <c r="K20" s="26"/>
      <c r="L20" s="9"/>
      <c r="M20" s="26"/>
      <c r="N20" s="26"/>
      <c r="O20" s="4"/>
      <c r="P20" s="4"/>
      <c r="Q20" s="10">
        <f t="shared" si="0"/>
        <v>23.333333333333332</v>
      </c>
      <c r="S20" s="24"/>
    </row>
    <row r="21" spans="2:19" x14ac:dyDescent="0.25">
      <c r="B21" s="6">
        <f t="shared" si="1"/>
        <v>13</v>
      </c>
      <c r="C21" s="70" t="s">
        <v>117</v>
      </c>
      <c r="D21" s="64" t="s">
        <v>147</v>
      </c>
      <c r="E21" s="65"/>
      <c r="F21" s="65"/>
      <c r="G21" s="65"/>
      <c r="H21" s="65"/>
      <c r="I21" s="66"/>
      <c r="J21" s="26">
        <v>85</v>
      </c>
      <c r="K21" s="26"/>
      <c r="L21" s="40"/>
      <c r="M21" s="26"/>
      <c r="N21" s="26"/>
      <c r="O21" s="4"/>
      <c r="P21" s="4"/>
      <c r="Q21" s="10">
        <f t="shared" si="0"/>
        <v>28.333333333333332</v>
      </c>
      <c r="S21" s="24"/>
    </row>
    <row r="22" spans="2:19" x14ac:dyDescent="0.25">
      <c r="B22" s="6">
        <f t="shared" si="1"/>
        <v>14</v>
      </c>
      <c r="C22" s="70" t="s">
        <v>118</v>
      </c>
      <c r="D22" s="64" t="s">
        <v>148</v>
      </c>
      <c r="E22" s="65"/>
      <c r="F22" s="65"/>
      <c r="G22" s="65"/>
      <c r="H22" s="65"/>
      <c r="I22" s="66"/>
      <c r="J22" s="26">
        <v>90</v>
      </c>
      <c r="K22" s="26"/>
      <c r="L22" s="9"/>
      <c r="M22" s="26"/>
      <c r="N22" s="26"/>
      <c r="O22" s="4"/>
      <c r="P22" s="4"/>
      <c r="Q22" s="10">
        <f t="shared" si="0"/>
        <v>30</v>
      </c>
      <c r="S22" s="24"/>
    </row>
    <row r="23" spans="2:19" x14ac:dyDescent="0.25">
      <c r="B23" s="6">
        <f t="shared" si="1"/>
        <v>15</v>
      </c>
      <c r="C23" s="70" t="s">
        <v>119</v>
      </c>
      <c r="D23" s="64" t="s">
        <v>149</v>
      </c>
      <c r="E23" s="65"/>
      <c r="F23" s="65"/>
      <c r="G23" s="65"/>
      <c r="H23" s="65"/>
      <c r="I23" s="66"/>
      <c r="J23" s="26">
        <v>75</v>
      </c>
      <c r="K23" s="26"/>
      <c r="L23" s="9"/>
      <c r="M23" s="26"/>
      <c r="N23" s="26"/>
      <c r="O23" s="4"/>
      <c r="P23" s="4"/>
      <c r="Q23" s="10">
        <f t="shared" si="0"/>
        <v>25</v>
      </c>
      <c r="S23" s="24"/>
    </row>
    <row r="24" spans="2:19" x14ac:dyDescent="0.25">
      <c r="B24" s="6">
        <f t="shared" si="1"/>
        <v>16</v>
      </c>
      <c r="C24" s="70" t="s">
        <v>120</v>
      </c>
      <c r="D24" s="64" t="s">
        <v>150</v>
      </c>
      <c r="E24" s="65"/>
      <c r="F24" s="65"/>
      <c r="G24" s="65"/>
      <c r="H24" s="65"/>
      <c r="I24" s="66"/>
      <c r="J24" s="26">
        <v>91</v>
      </c>
      <c r="K24" s="26"/>
      <c r="L24" s="9"/>
      <c r="M24" s="26"/>
      <c r="N24" s="26"/>
      <c r="O24" s="4"/>
      <c r="P24" s="4"/>
      <c r="Q24" s="10">
        <f t="shared" si="0"/>
        <v>30.333333333333332</v>
      </c>
      <c r="S24" s="24"/>
    </row>
    <row r="25" spans="2:19" x14ac:dyDescent="0.25">
      <c r="B25" s="6">
        <f t="shared" si="1"/>
        <v>17</v>
      </c>
      <c r="C25" s="70" t="s">
        <v>121</v>
      </c>
      <c r="D25" s="64" t="s">
        <v>151</v>
      </c>
      <c r="E25" s="65"/>
      <c r="F25" s="65"/>
      <c r="G25" s="65"/>
      <c r="H25" s="65"/>
      <c r="I25" s="66"/>
      <c r="J25" s="26">
        <v>90</v>
      </c>
      <c r="K25" s="26"/>
      <c r="L25" s="9"/>
      <c r="M25" s="26"/>
      <c r="N25" s="26"/>
      <c r="O25" s="4"/>
      <c r="P25" s="4"/>
      <c r="Q25" s="10">
        <f t="shared" si="0"/>
        <v>30</v>
      </c>
      <c r="S25" s="24"/>
    </row>
    <row r="26" spans="2:19" x14ac:dyDescent="0.25">
      <c r="B26" s="6">
        <f t="shared" si="1"/>
        <v>18</v>
      </c>
      <c r="C26" s="70" t="s">
        <v>122</v>
      </c>
      <c r="D26" s="64" t="s">
        <v>152</v>
      </c>
      <c r="E26" s="65"/>
      <c r="F26" s="65"/>
      <c r="G26" s="65"/>
      <c r="H26" s="65"/>
      <c r="I26" s="66"/>
      <c r="J26" s="26">
        <v>92</v>
      </c>
      <c r="K26" s="26"/>
      <c r="L26" s="9"/>
      <c r="M26" s="26"/>
      <c r="N26" s="26"/>
      <c r="O26" s="4"/>
      <c r="P26" s="4"/>
      <c r="Q26" s="10">
        <f t="shared" si="0"/>
        <v>30.666666666666668</v>
      </c>
      <c r="S26" s="24"/>
    </row>
    <row r="27" spans="2:19" x14ac:dyDescent="0.25">
      <c r="B27" s="6">
        <f t="shared" si="1"/>
        <v>19</v>
      </c>
      <c r="C27" s="70" t="s">
        <v>123</v>
      </c>
      <c r="D27" s="64" t="s">
        <v>153</v>
      </c>
      <c r="E27" s="65"/>
      <c r="F27" s="65"/>
      <c r="G27" s="65"/>
      <c r="H27" s="65"/>
      <c r="I27" s="66"/>
      <c r="J27" s="72">
        <v>90</v>
      </c>
      <c r="K27" s="26"/>
      <c r="L27" s="26"/>
      <c r="M27" s="26"/>
      <c r="N27" s="26"/>
      <c r="O27" s="4"/>
      <c r="P27" s="4"/>
      <c r="Q27" s="10">
        <f t="shared" si="0"/>
        <v>30</v>
      </c>
      <c r="S27" s="24"/>
    </row>
    <row r="28" spans="2:19" x14ac:dyDescent="0.25">
      <c r="B28" s="6">
        <f t="shared" si="1"/>
        <v>20</v>
      </c>
      <c r="C28" s="70" t="s">
        <v>124</v>
      </c>
      <c r="D28" s="64" t="s">
        <v>154</v>
      </c>
      <c r="E28" s="65"/>
      <c r="F28" s="65"/>
      <c r="G28" s="65"/>
      <c r="H28" s="65"/>
      <c r="I28" s="66"/>
      <c r="J28" s="72">
        <v>90</v>
      </c>
      <c r="K28" s="26"/>
      <c r="L28" s="9"/>
      <c r="M28" s="25"/>
      <c r="N28" s="26"/>
      <c r="O28" s="4"/>
      <c r="P28" s="4"/>
      <c r="Q28" s="10">
        <f t="shared" si="0"/>
        <v>30</v>
      </c>
      <c r="S28" s="24"/>
    </row>
    <row r="29" spans="2:19" x14ac:dyDescent="0.25">
      <c r="B29" s="6">
        <f t="shared" si="1"/>
        <v>21</v>
      </c>
      <c r="C29" s="70" t="s">
        <v>125</v>
      </c>
      <c r="D29" s="64" t="s">
        <v>155</v>
      </c>
      <c r="E29" s="65"/>
      <c r="F29" s="65"/>
      <c r="G29" s="65"/>
      <c r="H29" s="65"/>
      <c r="I29" s="66"/>
      <c r="J29" s="72">
        <v>85</v>
      </c>
      <c r="K29" s="4"/>
      <c r="L29" s="4"/>
      <c r="M29" s="4"/>
      <c r="N29" s="4"/>
      <c r="O29" s="4"/>
      <c r="P29" s="4"/>
      <c r="Q29" s="10">
        <f t="shared" si="0"/>
        <v>28.333333333333332</v>
      </c>
    </row>
    <row r="30" spans="2:19" x14ac:dyDescent="0.25">
      <c r="B30" s="6">
        <f t="shared" si="1"/>
        <v>22</v>
      </c>
      <c r="C30" s="70" t="s">
        <v>126</v>
      </c>
      <c r="D30" s="64" t="s">
        <v>156</v>
      </c>
      <c r="E30" s="65"/>
      <c r="F30" s="65"/>
      <c r="G30" s="65"/>
      <c r="H30" s="65"/>
      <c r="I30" s="66"/>
      <c r="J30" s="72">
        <v>80</v>
      </c>
      <c r="K30" s="4"/>
      <c r="L30" s="4"/>
      <c r="M30" s="4"/>
      <c r="N30" s="4"/>
      <c r="O30" s="4"/>
      <c r="P30" s="4"/>
      <c r="Q30" s="10">
        <f t="shared" si="0"/>
        <v>26.666666666666668</v>
      </c>
    </row>
    <row r="31" spans="2:19" ht="15.75" x14ac:dyDescent="0.25">
      <c r="B31" s="6">
        <f t="shared" si="1"/>
        <v>23</v>
      </c>
      <c r="C31" s="28"/>
      <c r="D31" s="46"/>
      <c r="E31" s="46"/>
      <c r="F31" s="46"/>
      <c r="G31" s="46"/>
      <c r="H31" s="46"/>
      <c r="I31" s="46"/>
      <c r="J31" s="27"/>
      <c r="K31" s="4"/>
      <c r="L31" s="4"/>
      <c r="M31" s="4"/>
      <c r="N31" s="4"/>
      <c r="O31" s="4"/>
      <c r="P31" s="4"/>
      <c r="Q31" s="45"/>
    </row>
    <row r="32" spans="2:19" ht="15.75" x14ac:dyDescent="0.25">
      <c r="B32" s="6">
        <f t="shared" si="1"/>
        <v>24</v>
      </c>
      <c r="C32" s="28"/>
      <c r="D32" s="46"/>
      <c r="E32" s="46"/>
      <c r="F32" s="46"/>
      <c r="G32" s="46"/>
      <c r="H32" s="46"/>
      <c r="I32" s="46"/>
      <c r="J32" s="27"/>
      <c r="K32" s="4"/>
      <c r="L32" s="4"/>
      <c r="M32" s="4"/>
      <c r="N32" s="4"/>
      <c r="O32" s="4"/>
      <c r="P32" s="4"/>
      <c r="Q32" s="45"/>
    </row>
    <row r="33" spans="2:17" ht="15.75" x14ac:dyDescent="0.25">
      <c r="B33" s="6">
        <f t="shared" si="1"/>
        <v>25</v>
      </c>
      <c r="C33" s="28"/>
      <c r="D33" s="46"/>
      <c r="E33" s="46"/>
      <c r="F33" s="46"/>
      <c r="G33" s="46"/>
      <c r="H33" s="46"/>
      <c r="I33" s="46"/>
      <c r="J33" s="27"/>
      <c r="K33" s="4"/>
      <c r="L33" s="4"/>
      <c r="M33" s="4"/>
      <c r="N33" s="4"/>
      <c r="O33" s="4"/>
      <c r="P33" s="4"/>
      <c r="Q33" s="45"/>
    </row>
    <row r="34" spans="2:17" ht="15.75" x14ac:dyDescent="0.25">
      <c r="B34" s="6">
        <f t="shared" si="1"/>
        <v>26</v>
      </c>
      <c r="C34" s="28"/>
      <c r="D34" s="46"/>
      <c r="E34" s="46"/>
      <c r="F34" s="46"/>
      <c r="G34" s="46"/>
      <c r="H34" s="46"/>
      <c r="I34" s="46"/>
      <c r="J34" s="27"/>
      <c r="K34" s="4"/>
      <c r="L34" s="4"/>
      <c r="M34" s="4"/>
      <c r="N34" s="4"/>
      <c r="O34" s="4"/>
      <c r="P34" s="4"/>
      <c r="Q34" s="45"/>
    </row>
    <row r="35" spans="2:17" ht="15.75" x14ac:dyDescent="0.25">
      <c r="B35" s="6">
        <f t="shared" si="1"/>
        <v>27</v>
      </c>
      <c r="C35" s="28"/>
      <c r="D35" s="46"/>
      <c r="E35" s="46"/>
      <c r="F35" s="46"/>
      <c r="G35" s="46"/>
      <c r="H35" s="46"/>
      <c r="I35" s="46"/>
      <c r="J35" s="27"/>
      <c r="K35" s="4"/>
      <c r="L35" s="4"/>
      <c r="M35" s="4"/>
      <c r="N35" s="4"/>
      <c r="O35" s="4"/>
      <c r="P35" s="4"/>
      <c r="Q35" s="45"/>
    </row>
    <row r="36" spans="2:17" ht="15.75" x14ac:dyDescent="0.25">
      <c r="B36" s="6">
        <f t="shared" si="1"/>
        <v>28</v>
      </c>
      <c r="C36" s="28"/>
      <c r="D36" s="46"/>
      <c r="E36" s="46"/>
      <c r="F36" s="46"/>
      <c r="G36" s="46"/>
      <c r="H36" s="46"/>
      <c r="I36" s="46"/>
      <c r="J36" s="4"/>
      <c r="K36" s="4"/>
      <c r="L36" s="4"/>
      <c r="M36" s="4"/>
      <c r="N36" s="4"/>
      <c r="O36" s="4"/>
      <c r="P36" s="4"/>
      <c r="Q36" s="45"/>
    </row>
    <row r="37" spans="2:17" ht="15.75" x14ac:dyDescent="0.25">
      <c r="B37" s="6">
        <f t="shared" si="1"/>
        <v>29</v>
      </c>
      <c r="C37" s="28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45"/>
    </row>
    <row r="38" spans="2:17" x14ac:dyDescent="0.25">
      <c r="B38" s="6">
        <f t="shared" si="1"/>
        <v>30</v>
      </c>
      <c r="C38" s="7"/>
      <c r="D38" s="56"/>
      <c r="E38" s="56"/>
      <c r="F38" s="56"/>
      <c r="G38" s="56"/>
      <c r="H38" s="56"/>
      <c r="I38" s="56"/>
      <c r="J38" s="4"/>
      <c r="K38" s="4"/>
      <c r="L38" s="4"/>
      <c r="M38" s="4"/>
      <c r="N38" s="4"/>
      <c r="O38" s="4"/>
      <c r="P38" s="4"/>
      <c r="Q38" s="45"/>
    </row>
    <row r="39" spans="2:17" x14ac:dyDescent="0.25">
      <c r="B39" s="6">
        <f t="shared" si="1"/>
        <v>31</v>
      </c>
      <c r="C39" s="7"/>
      <c r="D39" s="56"/>
      <c r="E39" s="56"/>
      <c r="F39" s="56"/>
      <c r="G39" s="56"/>
      <c r="H39" s="56"/>
      <c r="I39" s="56"/>
      <c r="J39" s="4"/>
      <c r="K39" s="4"/>
      <c r="L39" s="4"/>
      <c r="M39" s="4"/>
      <c r="N39" s="4"/>
      <c r="O39" s="4"/>
      <c r="P39" s="4"/>
      <c r="Q39" s="45"/>
    </row>
    <row r="40" spans="2:17" x14ac:dyDescent="0.25">
      <c r="B40" s="6">
        <f t="shared" si="1"/>
        <v>32</v>
      </c>
      <c r="C40" s="7"/>
      <c r="D40" s="56"/>
      <c r="E40" s="56"/>
      <c r="F40" s="56"/>
      <c r="G40" s="56"/>
      <c r="H40" s="56"/>
      <c r="I40" s="56"/>
      <c r="J40" s="4"/>
      <c r="K40" s="4"/>
      <c r="L40" s="4"/>
      <c r="M40" s="4"/>
      <c r="N40" s="4"/>
      <c r="O40" s="4"/>
      <c r="P40" s="4"/>
      <c r="Q40" s="45"/>
    </row>
    <row r="41" spans="2:17" x14ac:dyDescent="0.25">
      <c r="B41" s="6">
        <f t="shared" si="1"/>
        <v>33</v>
      </c>
      <c r="C41" s="7"/>
      <c r="D41" s="56"/>
      <c r="E41" s="56"/>
      <c r="F41" s="56"/>
      <c r="G41" s="56"/>
      <c r="H41" s="56"/>
      <c r="I41" s="56"/>
      <c r="J41" s="4"/>
      <c r="K41" s="4"/>
      <c r="L41" s="4"/>
      <c r="M41" s="4"/>
      <c r="N41" s="4"/>
      <c r="O41" s="4"/>
      <c r="P41" s="4"/>
      <c r="Q41" s="45"/>
    </row>
    <row r="42" spans="2:17" x14ac:dyDescent="0.25">
      <c r="B42" s="6">
        <f t="shared" si="1"/>
        <v>34</v>
      </c>
      <c r="C42" s="7"/>
      <c r="D42" s="56"/>
      <c r="E42" s="56"/>
      <c r="F42" s="56"/>
      <c r="G42" s="56"/>
      <c r="H42" s="56"/>
      <c r="I42" s="56"/>
      <c r="J42" s="4"/>
      <c r="K42" s="4"/>
      <c r="L42" s="4"/>
      <c r="M42" s="4"/>
      <c r="N42" s="4"/>
      <c r="O42" s="4"/>
      <c r="P42" s="4"/>
      <c r="Q42" s="45"/>
    </row>
    <row r="43" spans="2:17" x14ac:dyDescent="0.25">
      <c r="B43" s="6">
        <f t="shared" si="1"/>
        <v>35</v>
      </c>
      <c r="C43" s="7"/>
      <c r="D43" s="56"/>
      <c r="E43" s="56"/>
      <c r="F43" s="56"/>
      <c r="G43" s="56"/>
      <c r="H43" s="56"/>
      <c r="I43" s="56"/>
      <c r="J43" s="4"/>
      <c r="K43" s="4"/>
      <c r="L43" s="4"/>
      <c r="M43" s="4"/>
      <c r="N43" s="4"/>
      <c r="O43" s="4"/>
      <c r="P43" s="4"/>
      <c r="Q43" s="45"/>
    </row>
    <row r="44" spans="2:17" x14ac:dyDescent="0.25">
      <c r="B44" s="6">
        <f t="shared" si="1"/>
        <v>36</v>
      </c>
      <c r="C44" s="7"/>
      <c r="D44" s="56"/>
      <c r="E44" s="56"/>
      <c r="F44" s="56"/>
      <c r="G44" s="56"/>
      <c r="H44" s="56"/>
      <c r="I44" s="56"/>
      <c r="J44" s="4"/>
      <c r="K44" s="4"/>
      <c r="L44" s="4"/>
      <c r="M44" s="4"/>
      <c r="N44" s="4"/>
      <c r="O44" s="4"/>
      <c r="P44" s="4"/>
      <c r="Q44" s="45"/>
    </row>
    <row r="45" spans="2:17" x14ac:dyDescent="0.25">
      <c r="B45" s="6">
        <f t="shared" si="1"/>
        <v>37</v>
      </c>
      <c r="C45" s="7"/>
      <c r="D45" s="56"/>
      <c r="E45" s="56"/>
      <c r="F45" s="56"/>
      <c r="G45" s="56"/>
      <c r="H45" s="56"/>
      <c r="I45" s="56"/>
      <c r="J45" s="30"/>
      <c r="K45" s="4"/>
      <c r="L45" s="4"/>
      <c r="M45" s="4"/>
      <c r="N45" s="4"/>
      <c r="O45" s="4"/>
      <c r="P45" s="4"/>
      <c r="Q45" s="45"/>
    </row>
    <row r="46" spans="2:17" x14ac:dyDescent="0.25">
      <c r="B46" s="6">
        <f t="shared" si="1"/>
        <v>38</v>
      </c>
      <c r="C46" s="3"/>
      <c r="D46" s="57"/>
      <c r="E46" s="58"/>
      <c r="F46" s="58"/>
      <c r="G46" s="58"/>
      <c r="H46" s="58"/>
      <c r="I46" s="59"/>
      <c r="J46" s="18">
        <f>SUM(J9:J28)/22</f>
        <v>69.5</v>
      </c>
      <c r="K46" s="18">
        <f>SUM(K9:K28)/18</f>
        <v>0</v>
      </c>
      <c r="L46" s="18">
        <f>SUM(L9:L28)/20</f>
        <v>0</v>
      </c>
      <c r="M46" s="18">
        <f>SUM(M9:M28)/16</f>
        <v>0</v>
      </c>
      <c r="N46" s="18">
        <f t="shared" ref="N46" si="2">SUM(N9:N28)/20</f>
        <v>0</v>
      </c>
      <c r="O46" s="18">
        <f t="shared" ref="O46" si="3">SUM(O9:O19)/11</f>
        <v>0</v>
      </c>
      <c r="P46" s="23"/>
      <c r="Q46" s="18">
        <f>SUM(Q9:Q28)/18</f>
        <v>28.314814814814813</v>
      </c>
    </row>
    <row r="47" spans="2:17" x14ac:dyDescent="0.25">
      <c r="C47" s="52"/>
      <c r="D47" s="52"/>
      <c r="E47" s="1"/>
      <c r="H47" s="60" t="s">
        <v>19</v>
      </c>
      <c r="I47" s="60"/>
      <c r="J47" s="11">
        <f>COUNTIF(J9:J40,"&gt;=70")</f>
        <v>20</v>
      </c>
      <c r="K47" s="11">
        <f>COUNTIF(K9:K40,"&gt;=70")</f>
        <v>0</v>
      </c>
      <c r="L47" s="11">
        <f t="shared" ref="L47:P47" si="4">COUNTIF(L9:L40,"&gt;=70")</f>
        <v>0</v>
      </c>
      <c r="M47" s="11">
        <f t="shared" si="4"/>
        <v>0</v>
      </c>
      <c r="N47" s="11">
        <f t="shared" si="4"/>
        <v>0</v>
      </c>
      <c r="O47" s="11">
        <f t="shared" si="4"/>
        <v>0</v>
      </c>
      <c r="P47" s="11">
        <f t="shared" si="4"/>
        <v>0</v>
      </c>
      <c r="Q47" s="15">
        <f>COUNTIF(Q9:Q41,"&gt;=70")</f>
        <v>0</v>
      </c>
    </row>
    <row r="48" spans="2:17" x14ac:dyDescent="0.25">
      <c r="C48" s="52"/>
      <c r="D48" s="52"/>
      <c r="E48" s="8"/>
      <c r="H48" s="55" t="s">
        <v>20</v>
      </c>
      <c r="I48" s="55"/>
      <c r="J48" s="12">
        <f>COUNTIF(J9:J44,"&lt;70")</f>
        <v>2</v>
      </c>
      <c r="K48" s="12">
        <f>COUNTIF(K9:K33,"&lt;70")</f>
        <v>0</v>
      </c>
      <c r="L48" s="12">
        <f>COUNTIF(L9:L44,"&lt;70")</f>
        <v>0</v>
      </c>
      <c r="M48" s="12">
        <f t="shared" ref="M48:O48" si="5">COUNTIF(M9:M44,"&lt;70")</f>
        <v>0</v>
      </c>
      <c r="N48" s="12">
        <f t="shared" si="5"/>
        <v>0</v>
      </c>
      <c r="O48" s="12">
        <f t="shared" si="5"/>
        <v>0</v>
      </c>
      <c r="P48" s="12">
        <v>0</v>
      </c>
      <c r="Q48" s="12">
        <f>COUNTIF(Q9:Q46,"&lt;70")</f>
        <v>23</v>
      </c>
    </row>
    <row r="49" spans="3:17" x14ac:dyDescent="0.25">
      <c r="C49" s="52"/>
      <c r="D49" s="52"/>
      <c r="E49" s="52"/>
      <c r="H49" s="55" t="s">
        <v>21</v>
      </c>
      <c r="I49" s="55"/>
      <c r="J49" s="12">
        <f>COUNT(J9:J45)</f>
        <v>22</v>
      </c>
      <c r="K49" s="12">
        <f t="shared" ref="K49:O49" si="6">COUNT(K9:K45)</f>
        <v>0</v>
      </c>
      <c r="L49" s="12">
        <f t="shared" si="6"/>
        <v>0</v>
      </c>
      <c r="M49" s="12">
        <f t="shared" si="6"/>
        <v>0</v>
      </c>
      <c r="N49" s="12">
        <f t="shared" si="6"/>
        <v>0</v>
      </c>
      <c r="O49" s="12">
        <f t="shared" si="6"/>
        <v>0</v>
      </c>
      <c r="P49" s="12">
        <v>0</v>
      </c>
      <c r="Q49" s="12">
        <f>COUNT(Q9:Q46)</f>
        <v>23</v>
      </c>
    </row>
    <row r="50" spans="3:17" x14ac:dyDescent="0.25">
      <c r="C50" s="52"/>
      <c r="D50" s="52"/>
      <c r="E50" s="1"/>
      <c r="H50" s="63" t="s">
        <v>16</v>
      </c>
      <c r="I50" s="63"/>
      <c r="J50" s="13">
        <f>J47/J49</f>
        <v>0.90909090909090906</v>
      </c>
      <c r="K50" s="13" t="e">
        <f>K47/K49</f>
        <v>#DIV/0!</v>
      </c>
      <c r="L50" s="13" t="e">
        <f t="shared" ref="L50:Q50" si="7">L47/L49</f>
        <v>#DIV/0!</v>
      </c>
      <c r="M50" s="13" t="e">
        <f t="shared" si="7"/>
        <v>#DIV/0!</v>
      </c>
      <c r="N50" s="14" t="e">
        <f t="shared" si="7"/>
        <v>#DIV/0!</v>
      </c>
      <c r="O50" s="14" t="e">
        <f t="shared" si="7"/>
        <v>#DIV/0!</v>
      </c>
      <c r="P50" s="14" t="e">
        <f t="shared" si="7"/>
        <v>#DIV/0!</v>
      </c>
      <c r="Q50" s="14">
        <f t="shared" si="7"/>
        <v>0</v>
      </c>
    </row>
    <row r="51" spans="3:17" x14ac:dyDescent="0.25">
      <c r="C51" s="52"/>
      <c r="D51" s="52"/>
      <c r="E51" s="1"/>
      <c r="H51" s="63" t="s">
        <v>17</v>
      </c>
      <c r="I51" s="63"/>
      <c r="J51" s="13">
        <f>J48/J49</f>
        <v>9.0909090909090912E-2</v>
      </c>
      <c r="K51" s="13" t="e">
        <f t="shared" ref="K51:Q51" si="8">K48/K49</f>
        <v>#DIV/0!</v>
      </c>
      <c r="L51" s="14" t="e">
        <f t="shared" si="8"/>
        <v>#DIV/0!</v>
      </c>
      <c r="M51" s="14" t="e">
        <f t="shared" si="8"/>
        <v>#DIV/0!</v>
      </c>
      <c r="N51" s="14" t="e">
        <f t="shared" si="8"/>
        <v>#DIV/0!</v>
      </c>
      <c r="O51" s="14" t="e">
        <f t="shared" si="8"/>
        <v>#DIV/0!</v>
      </c>
      <c r="P51" s="14" t="e">
        <f t="shared" si="8"/>
        <v>#DIV/0!</v>
      </c>
      <c r="Q51" s="14">
        <f t="shared" si="8"/>
        <v>1</v>
      </c>
    </row>
    <row r="52" spans="3:17" x14ac:dyDescent="0.25">
      <c r="C52" s="52"/>
      <c r="D52" s="52"/>
      <c r="E52" s="8"/>
      <c r="J52" s="16">
        <f>COUNTIF(J9:J29, "&gt;=69")</f>
        <v>19</v>
      </c>
      <c r="K52" s="16">
        <f>COUNTIF(K9:K29, "&gt;=83")</f>
        <v>0</v>
      </c>
      <c r="L52" s="16">
        <f>COUNTIF(L9:L29, "&gt;=76")</f>
        <v>0</v>
      </c>
      <c r="M52" s="16">
        <f>COUNTIF(M9:M29, "&gt;=64")</f>
        <v>0</v>
      </c>
      <c r="N52" s="16">
        <f>COUNTIF(N9:N29, "&gt;=55")</f>
        <v>0</v>
      </c>
      <c r="O52" s="16">
        <f>COUNTIF(O9:O45,"&gt;91")</f>
        <v>0</v>
      </c>
      <c r="P52" s="22"/>
      <c r="Q52" s="16">
        <f>COUNTIF(Q9:Q29, "&gt;=83")</f>
        <v>0</v>
      </c>
    </row>
    <row r="53" spans="3:17" x14ac:dyDescent="0.25">
      <c r="C53" s="1"/>
      <c r="D53" s="1"/>
      <c r="E53" s="8"/>
      <c r="J53" s="17">
        <f>J52/22</f>
        <v>0.86363636363636365</v>
      </c>
      <c r="K53" s="17">
        <f t="shared" ref="K53:N53" si="9">K52/20</f>
        <v>0</v>
      </c>
      <c r="L53" s="17">
        <f t="shared" si="9"/>
        <v>0</v>
      </c>
      <c r="M53" s="17">
        <f>M52/18</f>
        <v>0</v>
      </c>
      <c r="N53" s="17">
        <f t="shared" si="9"/>
        <v>0</v>
      </c>
      <c r="O53" s="17" t="e">
        <f t="shared" ref="O53" si="10">O52/O49</f>
        <v>#DIV/0!</v>
      </c>
      <c r="P53" s="22"/>
      <c r="Q53" s="17">
        <f>Q52/18</f>
        <v>0</v>
      </c>
    </row>
    <row r="54" spans="3:17" x14ac:dyDescent="0.25">
      <c r="J54" s="61"/>
      <c r="K54" s="61"/>
      <c r="L54" s="61"/>
      <c r="M54" s="61"/>
      <c r="N54" s="61"/>
      <c r="O54" s="61"/>
      <c r="P54" s="61"/>
    </row>
    <row r="55" spans="3:17" x14ac:dyDescent="0.25">
      <c r="J55" s="62" t="s">
        <v>18</v>
      </c>
      <c r="K55" s="62"/>
      <c r="L55" s="62"/>
      <c r="M55" s="62"/>
      <c r="N55" s="62"/>
      <c r="O55" s="62"/>
      <c r="P55" s="62"/>
    </row>
  </sheetData>
  <mergeCells count="60"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L9:L26">
    <cfRule type="cellIs" dxfId="12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48"/>
  <sheetViews>
    <sheetView topLeftCell="A28" zoomScale="85" zoomScaleNormal="85" workbookViewId="0">
      <selection activeCell="W45" sqref="W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7.28515625" bestFit="1" customWidth="1"/>
    <col min="10" max="10" width="7.28515625" customWidth="1"/>
    <col min="11" max="11" width="10" customWidth="1"/>
    <col min="12" max="13" width="5.7109375" customWidth="1"/>
    <col min="14" max="14" width="8.42578125" bestFit="1" customWidth="1"/>
    <col min="15" max="15" width="7.5703125" bestFit="1" customWidth="1"/>
    <col min="16" max="16" width="8.42578125" bestFit="1" customWidth="1"/>
    <col min="17" max="17" width="5.7109375" customWidth="1"/>
    <col min="18" max="18" width="8.7109375" customWidth="1"/>
    <col min="19" max="20" width="5.7109375" customWidth="1"/>
    <col min="21" max="21" width="9.5703125" customWidth="1"/>
  </cols>
  <sheetData>
    <row r="2" spans="2:20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2"/>
    </row>
    <row r="3" spans="2:20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"/>
    </row>
    <row r="4" spans="2:20" x14ac:dyDescent="0.25">
      <c r="C4" t="s">
        <v>0</v>
      </c>
      <c r="D4" s="49" t="s">
        <v>161</v>
      </c>
      <c r="E4" s="49"/>
      <c r="F4" s="49"/>
      <c r="G4" s="49"/>
      <c r="I4" t="s">
        <v>1</v>
      </c>
      <c r="K4" s="50" t="s">
        <v>162</v>
      </c>
      <c r="L4" s="50"/>
      <c r="N4" t="s">
        <v>2</v>
      </c>
      <c r="O4" s="51">
        <v>45721</v>
      </c>
      <c r="P4" s="5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50" t="s">
        <v>131</v>
      </c>
      <c r="E6" s="50"/>
      <c r="F6" s="50"/>
      <c r="G6" s="50"/>
      <c r="I6" s="52" t="s">
        <v>22</v>
      </c>
      <c r="J6" s="52"/>
      <c r="K6" s="52"/>
      <c r="L6" s="53" t="s">
        <v>24</v>
      </c>
      <c r="M6" s="53"/>
      <c r="N6" s="53"/>
      <c r="O6" s="53"/>
      <c r="P6" s="53"/>
      <c r="Q6" s="53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4"/>
      <c r="K8" s="4" t="s">
        <v>7</v>
      </c>
      <c r="L8" s="19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20" ht="15.75" x14ac:dyDescent="0.25">
      <c r="B9" s="6">
        <v>1</v>
      </c>
      <c r="C9" s="3" t="s">
        <v>45</v>
      </c>
      <c r="D9" s="64" t="s">
        <v>25</v>
      </c>
      <c r="E9" s="65"/>
      <c r="F9" s="65"/>
      <c r="G9" s="65"/>
      <c r="H9" s="65"/>
      <c r="I9" s="66"/>
      <c r="J9" s="38"/>
      <c r="K9" s="81">
        <v>90</v>
      </c>
      <c r="L9" s="29"/>
      <c r="M9" s="78"/>
      <c r="N9" s="42"/>
      <c r="O9" s="26"/>
      <c r="P9" s="20"/>
      <c r="Q9" s="4">
        <v>0</v>
      </c>
      <c r="R9" s="10">
        <f>SUM(K9:O9)/5</f>
        <v>18</v>
      </c>
      <c r="T9" s="24"/>
    </row>
    <row r="10" spans="2:20" ht="15.75" x14ac:dyDescent="0.25">
      <c r="B10" s="6">
        <f>B9+1</f>
        <v>2</v>
      </c>
      <c r="C10" s="3" t="s">
        <v>46</v>
      </c>
      <c r="D10" s="64" t="s">
        <v>26</v>
      </c>
      <c r="E10" s="65"/>
      <c r="F10" s="65"/>
      <c r="G10" s="65"/>
      <c r="H10" s="65"/>
      <c r="I10" s="66"/>
      <c r="J10" s="38"/>
      <c r="K10" s="29">
        <v>76</v>
      </c>
      <c r="L10" s="29"/>
      <c r="M10" s="78"/>
      <c r="N10" s="42"/>
      <c r="O10" s="26"/>
      <c r="P10" s="20"/>
      <c r="Q10" s="4">
        <v>0</v>
      </c>
      <c r="R10" s="10">
        <f t="shared" ref="R10:R31" si="0">SUM(K10:O10)/5</f>
        <v>15.2</v>
      </c>
      <c r="T10" s="24"/>
    </row>
    <row r="11" spans="2:20" ht="15.75" x14ac:dyDescent="0.25">
      <c r="B11" s="6">
        <f t="shared" ref="B11:B19" si="1">B10+1</f>
        <v>3</v>
      </c>
      <c r="C11" s="3" t="s">
        <v>47</v>
      </c>
      <c r="D11" s="64" t="s">
        <v>27</v>
      </c>
      <c r="E11" s="65"/>
      <c r="F11" s="65"/>
      <c r="G11" s="65"/>
      <c r="H11" s="65"/>
      <c r="I11" s="66"/>
      <c r="J11" s="38"/>
      <c r="K11" s="29">
        <v>70</v>
      </c>
      <c r="L11" s="29"/>
      <c r="M11" s="78"/>
      <c r="N11" s="42"/>
      <c r="O11" s="26"/>
      <c r="P11" s="20"/>
      <c r="Q11" s="4">
        <v>0</v>
      </c>
      <c r="R11" s="10">
        <f t="shared" si="0"/>
        <v>14</v>
      </c>
      <c r="T11" s="24"/>
    </row>
    <row r="12" spans="2:20" ht="15.75" x14ac:dyDescent="0.25">
      <c r="B12" s="6">
        <f t="shared" si="1"/>
        <v>4</v>
      </c>
      <c r="C12" s="3" t="s">
        <v>48</v>
      </c>
      <c r="D12" s="64" t="s">
        <v>158</v>
      </c>
      <c r="E12" s="65"/>
      <c r="F12" s="65"/>
      <c r="G12" s="65"/>
      <c r="H12" s="65"/>
      <c r="I12" s="66"/>
      <c r="J12" s="38"/>
      <c r="K12" s="29">
        <v>70</v>
      </c>
      <c r="L12" s="29"/>
      <c r="M12" s="79"/>
      <c r="N12" s="44"/>
      <c r="O12" s="26"/>
      <c r="P12" s="20"/>
      <c r="Q12" s="4">
        <v>0</v>
      </c>
      <c r="R12" s="10">
        <f t="shared" si="0"/>
        <v>14</v>
      </c>
      <c r="T12" s="24"/>
    </row>
    <row r="13" spans="2:20" ht="15.75" x14ac:dyDescent="0.25">
      <c r="B13" s="6">
        <f t="shared" si="1"/>
        <v>5</v>
      </c>
      <c r="C13" s="3" t="s">
        <v>49</v>
      </c>
      <c r="D13" s="64" t="s">
        <v>28</v>
      </c>
      <c r="E13" s="65"/>
      <c r="F13" s="65"/>
      <c r="G13" s="65"/>
      <c r="H13" s="65"/>
      <c r="I13" s="66"/>
      <c r="J13" s="38"/>
      <c r="K13" s="29">
        <v>70</v>
      </c>
      <c r="L13" s="31"/>
      <c r="M13" s="78"/>
      <c r="N13" s="42"/>
      <c r="O13" s="26"/>
      <c r="P13" s="20"/>
      <c r="Q13" s="4">
        <v>0</v>
      </c>
      <c r="R13" s="10">
        <f t="shared" si="0"/>
        <v>14</v>
      </c>
      <c r="T13" s="24"/>
    </row>
    <row r="14" spans="2:20" ht="15.75" x14ac:dyDescent="0.25">
      <c r="B14" s="6">
        <f t="shared" si="1"/>
        <v>6</v>
      </c>
      <c r="C14" s="3" t="s">
        <v>50</v>
      </c>
      <c r="D14" s="64" t="s">
        <v>44</v>
      </c>
      <c r="E14" s="65"/>
      <c r="F14" s="65"/>
      <c r="G14" s="65"/>
      <c r="H14" s="65"/>
      <c r="I14" s="66"/>
      <c r="J14" s="38"/>
      <c r="K14" s="29">
        <v>70</v>
      </c>
      <c r="L14" s="29"/>
      <c r="M14" s="79"/>
      <c r="N14" s="44"/>
      <c r="O14" s="26"/>
      <c r="P14" s="21"/>
      <c r="Q14" s="4">
        <v>0</v>
      </c>
      <c r="R14" s="10">
        <f t="shared" si="0"/>
        <v>14</v>
      </c>
      <c r="T14" s="24"/>
    </row>
    <row r="15" spans="2:20" ht="15.75" x14ac:dyDescent="0.25">
      <c r="B15" s="6">
        <f t="shared" si="1"/>
        <v>7</v>
      </c>
      <c r="C15" s="3" t="s">
        <v>51</v>
      </c>
      <c r="D15" s="64" t="s">
        <v>29</v>
      </c>
      <c r="E15" s="65"/>
      <c r="F15" s="65"/>
      <c r="G15" s="65"/>
      <c r="H15" s="65"/>
      <c r="I15" s="66"/>
      <c r="J15" s="38"/>
      <c r="K15" s="29">
        <v>92</v>
      </c>
      <c r="L15" s="29"/>
      <c r="M15" s="78"/>
      <c r="N15" s="42"/>
      <c r="O15" s="26"/>
      <c r="P15" s="20"/>
      <c r="Q15" s="4">
        <v>0</v>
      </c>
      <c r="R15" s="10">
        <f t="shared" si="0"/>
        <v>18.399999999999999</v>
      </c>
      <c r="T15" s="24"/>
    </row>
    <row r="16" spans="2:20" ht="15.75" x14ac:dyDescent="0.25">
      <c r="B16" s="6">
        <f t="shared" si="1"/>
        <v>8</v>
      </c>
      <c r="C16" s="3" t="s">
        <v>52</v>
      </c>
      <c r="D16" s="64" t="s">
        <v>30</v>
      </c>
      <c r="E16" s="65"/>
      <c r="F16" s="65"/>
      <c r="G16" s="65"/>
      <c r="H16" s="65"/>
      <c r="I16" s="66"/>
      <c r="J16" s="38"/>
      <c r="K16" s="29">
        <v>86</v>
      </c>
      <c r="L16" s="29"/>
      <c r="M16" s="78"/>
      <c r="N16" s="42"/>
      <c r="O16" s="26"/>
      <c r="P16" s="20"/>
      <c r="Q16" s="4">
        <v>0</v>
      </c>
      <c r="R16" s="10">
        <f t="shared" si="0"/>
        <v>17.2</v>
      </c>
      <c r="T16" s="24"/>
    </row>
    <row r="17" spans="2:21" ht="15.75" x14ac:dyDescent="0.25">
      <c r="B17" s="6">
        <f t="shared" si="1"/>
        <v>9</v>
      </c>
      <c r="C17" s="3" t="s">
        <v>53</v>
      </c>
      <c r="D17" s="64" t="s">
        <v>31</v>
      </c>
      <c r="E17" s="65"/>
      <c r="F17" s="65"/>
      <c r="G17" s="65"/>
      <c r="H17" s="65"/>
      <c r="I17" s="66"/>
      <c r="J17" s="38"/>
      <c r="K17" s="29">
        <v>76</v>
      </c>
      <c r="L17" s="29"/>
      <c r="M17" s="78"/>
      <c r="N17" s="42"/>
      <c r="O17" s="26"/>
      <c r="P17" s="20"/>
      <c r="Q17" s="4">
        <v>0</v>
      </c>
      <c r="R17" s="10">
        <f t="shared" si="0"/>
        <v>15.2</v>
      </c>
      <c r="T17" s="24"/>
    </row>
    <row r="18" spans="2:21" ht="15.75" x14ac:dyDescent="0.25">
      <c r="B18" s="6">
        <f t="shared" si="1"/>
        <v>10</v>
      </c>
      <c r="C18" s="3" t="s">
        <v>54</v>
      </c>
      <c r="D18" s="64" t="s">
        <v>32</v>
      </c>
      <c r="E18" s="65"/>
      <c r="F18" s="65"/>
      <c r="G18" s="65"/>
      <c r="H18" s="65"/>
      <c r="I18" s="66"/>
      <c r="J18" s="38"/>
      <c r="K18" s="29">
        <v>70</v>
      </c>
      <c r="L18" s="31"/>
      <c r="M18" s="78"/>
      <c r="N18" s="42"/>
      <c r="O18" s="26"/>
      <c r="P18" s="20"/>
      <c r="Q18" s="4">
        <v>0</v>
      </c>
      <c r="R18" s="10">
        <f t="shared" si="0"/>
        <v>14</v>
      </c>
      <c r="T18" s="24"/>
    </row>
    <row r="19" spans="2:21" ht="15.75" x14ac:dyDescent="0.25">
      <c r="B19" s="6">
        <f t="shared" si="1"/>
        <v>11</v>
      </c>
      <c r="C19" s="3" t="s">
        <v>55</v>
      </c>
      <c r="D19" s="64" t="s">
        <v>33</v>
      </c>
      <c r="E19" s="65"/>
      <c r="F19" s="65"/>
      <c r="G19" s="65"/>
      <c r="H19" s="65"/>
      <c r="I19" s="66"/>
      <c r="J19" s="38"/>
      <c r="K19" s="29">
        <v>80</v>
      </c>
      <c r="L19" s="29"/>
      <c r="M19" s="78"/>
      <c r="N19" s="42"/>
      <c r="O19" s="26"/>
      <c r="P19" s="20"/>
      <c r="Q19" s="4">
        <v>0</v>
      </c>
      <c r="R19" s="10">
        <f t="shared" si="0"/>
        <v>16</v>
      </c>
      <c r="T19" s="24"/>
    </row>
    <row r="20" spans="2:21" ht="15.75" x14ac:dyDescent="0.25">
      <c r="B20" s="6">
        <f t="shared" ref="B20:B38" si="2">B19+1</f>
        <v>12</v>
      </c>
      <c r="C20" s="3" t="s">
        <v>56</v>
      </c>
      <c r="D20" s="64" t="s">
        <v>34</v>
      </c>
      <c r="E20" s="65"/>
      <c r="F20" s="65"/>
      <c r="G20" s="65"/>
      <c r="H20" s="65"/>
      <c r="I20" s="66"/>
      <c r="J20" s="38"/>
      <c r="K20" s="29">
        <v>92</v>
      </c>
      <c r="L20" s="29"/>
      <c r="M20" s="78"/>
      <c r="N20" s="43"/>
      <c r="O20" s="26"/>
      <c r="P20" s="4"/>
      <c r="Q20" s="4"/>
      <c r="R20" s="10">
        <f t="shared" si="0"/>
        <v>18.399999999999999</v>
      </c>
      <c r="T20" s="24"/>
    </row>
    <row r="21" spans="2:21" ht="15.75" x14ac:dyDescent="0.25">
      <c r="B21" s="6">
        <f t="shared" si="2"/>
        <v>13</v>
      </c>
      <c r="C21" s="3" t="s">
        <v>57</v>
      </c>
      <c r="D21" s="64" t="s">
        <v>35</v>
      </c>
      <c r="E21" s="65"/>
      <c r="F21" s="65"/>
      <c r="G21" s="65"/>
      <c r="H21" s="65"/>
      <c r="I21" s="66"/>
      <c r="J21" s="38"/>
      <c r="K21" s="29">
        <v>92</v>
      </c>
      <c r="L21" s="29"/>
      <c r="M21" s="78"/>
      <c r="N21" s="44"/>
      <c r="O21" s="26"/>
      <c r="P21" s="4"/>
      <c r="Q21" s="4"/>
      <c r="R21" s="10">
        <f t="shared" si="0"/>
        <v>18.399999999999999</v>
      </c>
      <c r="T21" s="24"/>
    </row>
    <row r="22" spans="2:21" ht="15.75" x14ac:dyDescent="0.25">
      <c r="B22" s="6">
        <f t="shared" si="2"/>
        <v>14</v>
      </c>
      <c r="C22" s="3" t="s">
        <v>58</v>
      </c>
      <c r="D22" s="64" t="s">
        <v>36</v>
      </c>
      <c r="E22" s="65"/>
      <c r="F22" s="65"/>
      <c r="G22" s="65"/>
      <c r="H22" s="65"/>
      <c r="I22" s="66"/>
      <c r="J22" s="38"/>
      <c r="K22" s="29">
        <v>86</v>
      </c>
      <c r="L22" s="29"/>
      <c r="M22" s="78"/>
      <c r="N22" s="42"/>
      <c r="O22" s="26"/>
      <c r="P22" s="4"/>
      <c r="Q22" s="4"/>
      <c r="R22" s="10">
        <f t="shared" si="0"/>
        <v>17.2</v>
      </c>
      <c r="T22" s="24"/>
      <c r="U22" s="22"/>
    </row>
    <row r="23" spans="2:21" ht="15.75" x14ac:dyDescent="0.25">
      <c r="B23" s="6">
        <f t="shared" si="2"/>
        <v>15</v>
      </c>
      <c r="C23" s="3" t="s">
        <v>59</v>
      </c>
      <c r="D23" s="64" t="s">
        <v>37</v>
      </c>
      <c r="E23" s="65"/>
      <c r="F23" s="65"/>
      <c r="G23" s="65"/>
      <c r="H23" s="65"/>
      <c r="I23" s="66"/>
      <c r="J23" s="38"/>
      <c r="K23" s="29">
        <v>75</v>
      </c>
      <c r="L23" s="29"/>
      <c r="M23" s="78"/>
      <c r="N23" s="42"/>
      <c r="O23" s="26"/>
      <c r="P23" s="4"/>
      <c r="Q23" s="4"/>
      <c r="R23" s="10">
        <f t="shared" si="0"/>
        <v>15</v>
      </c>
      <c r="T23" s="24"/>
    </row>
    <row r="24" spans="2:21" ht="15.75" x14ac:dyDescent="0.25">
      <c r="B24" s="6">
        <f t="shared" si="2"/>
        <v>16</v>
      </c>
      <c r="C24" s="3" t="s">
        <v>60</v>
      </c>
      <c r="D24" s="64" t="s">
        <v>38</v>
      </c>
      <c r="E24" s="65"/>
      <c r="F24" s="65"/>
      <c r="G24" s="65"/>
      <c r="H24" s="65"/>
      <c r="I24" s="66"/>
      <c r="J24" s="38"/>
      <c r="K24" s="31">
        <v>0</v>
      </c>
      <c r="L24" s="29"/>
      <c r="M24" s="78"/>
      <c r="N24" s="42"/>
      <c r="O24" s="26"/>
      <c r="P24" s="4"/>
      <c r="Q24" s="4"/>
      <c r="R24" s="10">
        <f t="shared" si="0"/>
        <v>0</v>
      </c>
      <c r="T24" s="24"/>
    </row>
    <row r="25" spans="2:21" ht="15.75" x14ac:dyDescent="0.25">
      <c r="B25" s="6">
        <f t="shared" si="2"/>
        <v>17</v>
      </c>
      <c r="C25" s="3" t="s">
        <v>61</v>
      </c>
      <c r="D25" s="64" t="s">
        <v>39</v>
      </c>
      <c r="E25" s="65"/>
      <c r="F25" s="65"/>
      <c r="G25" s="65"/>
      <c r="H25" s="65"/>
      <c r="I25" s="66"/>
      <c r="J25" s="38"/>
      <c r="K25" s="29">
        <v>70</v>
      </c>
      <c r="L25" s="29"/>
      <c r="M25" s="78"/>
      <c r="N25" s="42"/>
      <c r="O25" s="26"/>
      <c r="P25" s="4"/>
      <c r="Q25" s="4"/>
      <c r="R25" s="10">
        <f t="shared" si="0"/>
        <v>14</v>
      </c>
      <c r="T25" s="24"/>
    </row>
    <row r="26" spans="2:21" ht="15.75" x14ac:dyDescent="0.25">
      <c r="B26" s="6">
        <f t="shared" si="2"/>
        <v>18</v>
      </c>
      <c r="C26" s="3" t="s">
        <v>62</v>
      </c>
      <c r="D26" s="64" t="s">
        <v>40</v>
      </c>
      <c r="E26" s="65"/>
      <c r="F26" s="65"/>
      <c r="G26" s="65"/>
      <c r="H26" s="65"/>
      <c r="I26" s="66"/>
      <c r="J26" s="38"/>
      <c r="K26" s="29">
        <v>90</v>
      </c>
      <c r="L26" s="29"/>
      <c r="M26" s="78"/>
      <c r="N26" s="42"/>
      <c r="O26" s="26"/>
      <c r="P26" s="4"/>
      <c r="Q26" s="4"/>
      <c r="R26" s="10">
        <f t="shared" si="0"/>
        <v>18</v>
      </c>
      <c r="T26" s="24"/>
    </row>
    <row r="27" spans="2:21" ht="15.75" x14ac:dyDescent="0.25">
      <c r="B27" s="6">
        <f t="shared" si="2"/>
        <v>19</v>
      </c>
      <c r="C27" s="3" t="s">
        <v>63</v>
      </c>
      <c r="D27" s="64" t="s">
        <v>41</v>
      </c>
      <c r="E27" s="65"/>
      <c r="F27" s="65"/>
      <c r="G27" s="65"/>
      <c r="H27" s="65"/>
      <c r="I27" s="66"/>
      <c r="J27" s="38"/>
      <c r="K27" s="29">
        <v>75</v>
      </c>
      <c r="L27" s="29"/>
      <c r="M27" s="78"/>
      <c r="N27" s="44"/>
      <c r="O27" s="26"/>
      <c r="P27" s="4"/>
      <c r="Q27" s="4"/>
      <c r="R27" s="10">
        <f t="shared" si="0"/>
        <v>15</v>
      </c>
      <c r="T27" s="24"/>
    </row>
    <row r="28" spans="2:21" ht="15.75" x14ac:dyDescent="0.25">
      <c r="B28" s="6">
        <f t="shared" si="2"/>
        <v>20</v>
      </c>
      <c r="C28" s="3" t="s">
        <v>64</v>
      </c>
      <c r="D28" s="64" t="s">
        <v>159</v>
      </c>
      <c r="E28" s="65"/>
      <c r="F28" s="65"/>
      <c r="G28" s="65"/>
      <c r="H28" s="65"/>
      <c r="I28" s="66"/>
      <c r="J28" s="38"/>
      <c r="K28" s="29">
        <v>80</v>
      </c>
      <c r="L28" s="29"/>
      <c r="M28" s="79"/>
      <c r="N28" s="42"/>
      <c r="O28" s="26"/>
      <c r="P28" s="4"/>
      <c r="Q28" s="4"/>
      <c r="R28" s="10">
        <f t="shared" si="0"/>
        <v>16</v>
      </c>
      <c r="T28" s="24"/>
    </row>
    <row r="29" spans="2:21" ht="15.75" x14ac:dyDescent="0.25">
      <c r="B29" s="6">
        <f t="shared" si="2"/>
        <v>21</v>
      </c>
      <c r="C29" s="3" t="s">
        <v>65</v>
      </c>
      <c r="D29" s="64" t="s">
        <v>160</v>
      </c>
      <c r="E29" s="65"/>
      <c r="F29" s="65"/>
      <c r="G29" s="65"/>
      <c r="H29" s="65"/>
      <c r="I29" s="66"/>
      <c r="J29" s="38"/>
      <c r="K29" s="29">
        <v>75</v>
      </c>
      <c r="L29" s="29"/>
      <c r="M29" s="78"/>
      <c r="N29" s="42"/>
      <c r="O29" s="4"/>
      <c r="P29" s="4"/>
      <c r="Q29" s="4"/>
      <c r="R29" s="10">
        <f t="shared" si="0"/>
        <v>15</v>
      </c>
      <c r="T29" s="24"/>
    </row>
    <row r="30" spans="2:21" ht="15.75" x14ac:dyDescent="0.25">
      <c r="B30" s="6">
        <f t="shared" si="2"/>
        <v>22</v>
      </c>
      <c r="C30" s="3" t="s">
        <v>66</v>
      </c>
      <c r="D30" s="64" t="s">
        <v>42</v>
      </c>
      <c r="E30" s="65"/>
      <c r="F30" s="65"/>
      <c r="G30" s="65"/>
      <c r="H30" s="65"/>
      <c r="I30" s="66"/>
      <c r="J30" s="38"/>
      <c r="K30" s="29">
        <v>90</v>
      </c>
      <c r="L30" s="29"/>
      <c r="M30" s="78"/>
      <c r="N30" s="42"/>
      <c r="O30" s="4"/>
      <c r="P30" s="4"/>
      <c r="Q30" s="4"/>
      <c r="R30" s="10">
        <f t="shared" si="0"/>
        <v>18</v>
      </c>
      <c r="T30" s="24"/>
    </row>
    <row r="31" spans="2:21" ht="15.75" x14ac:dyDescent="0.25">
      <c r="B31" s="6">
        <f t="shared" si="2"/>
        <v>23</v>
      </c>
      <c r="C31" s="3" t="s">
        <v>67</v>
      </c>
      <c r="D31" s="64" t="s">
        <v>43</v>
      </c>
      <c r="E31" s="65"/>
      <c r="F31" s="65"/>
      <c r="G31" s="65"/>
      <c r="H31" s="65"/>
      <c r="I31" s="66"/>
      <c r="J31" s="38"/>
      <c r="K31" s="29">
        <v>90</v>
      </c>
      <c r="L31" s="29"/>
      <c r="M31" s="79"/>
      <c r="N31" s="44"/>
      <c r="O31" s="4"/>
      <c r="P31" s="4"/>
      <c r="Q31" s="4"/>
      <c r="R31" s="10">
        <f t="shared" si="0"/>
        <v>18</v>
      </c>
      <c r="T31" s="24"/>
    </row>
    <row r="32" spans="2:21" ht="15.75" x14ac:dyDescent="0.25">
      <c r="B32" s="6">
        <f t="shared" si="2"/>
        <v>24</v>
      </c>
      <c r="C32" s="3"/>
      <c r="D32" s="64"/>
      <c r="E32" s="65"/>
      <c r="F32" s="65"/>
      <c r="G32" s="65"/>
      <c r="H32" s="65"/>
      <c r="I32" s="66"/>
      <c r="J32" s="38"/>
      <c r="K32" s="76"/>
      <c r="L32" s="29"/>
      <c r="M32" s="78"/>
      <c r="N32" s="42"/>
      <c r="O32" s="4"/>
      <c r="P32" s="4"/>
      <c r="Q32" s="4"/>
      <c r="R32" s="10">
        <f t="shared" ref="R10:R35" si="3">SUM(K32:O32)/4</f>
        <v>0</v>
      </c>
      <c r="T32" s="24"/>
    </row>
    <row r="33" spans="2:20" ht="15.75" x14ac:dyDescent="0.25">
      <c r="B33" s="6">
        <f t="shared" si="2"/>
        <v>25</v>
      </c>
      <c r="C33" s="3"/>
      <c r="D33" s="64"/>
      <c r="E33" s="65"/>
      <c r="F33" s="65"/>
      <c r="G33" s="65"/>
      <c r="H33" s="65"/>
      <c r="I33" s="66"/>
      <c r="J33" s="38"/>
      <c r="K33" s="77"/>
      <c r="L33" s="29"/>
      <c r="M33" s="78"/>
      <c r="N33" s="42"/>
      <c r="O33" s="4"/>
      <c r="P33" s="4"/>
      <c r="Q33" s="4"/>
      <c r="R33" s="10">
        <v>0</v>
      </c>
      <c r="T33" s="24"/>
    </row>
    <row r="34" spans="2:20" ht="15.75" x14ac:dyDescent="0.25">
      <c r="B34" s="6">
        <f t="shared" si="2"/>
        <v>26</v>
      </c>
      <c r="C34" s="3"/>
      <c r="D34" s="64"/>
      <c r="E34" s="65"/>
      <c r="F34" s="65"/>
      <c r="G34" s="65"/>
      <c r="H34" s="65"/>
      <c r="I34" s="66"/>
      <c r="J34" s="38"/>
      <c r="K34" s="76"/>
      <c r="L34" s="29"/>
      <c r="M34" s="79"/>
      <c r="N34" s="42"/>
      <c r="O34" s="4"/>
      <c r="P34" s="4"/>
      <c r="Q34" s="4"/>
      <c r="R34" s="10">
        <f t="shared" si="3"/>
        <v>0</v>
      </c>
      <c r="T34" s="24"/>
    </row>
    <row r="35" spans="2:20" ht="15.75" x14ac:dyDescent="0.25">
      <c r="B35" s="6">
        <f t="shared" si="2"/>
        <v>27</v>
      </c>
      <c r="C35" s="3"/>
      <c r="D35" s="64"/>
      <c r="E35" s="65"/>
      <c r="F35" s="65"/>
      <c r="G35" s="65"/>
      <c r="H35" s="65"/>
      <c r="I35" s="66"/>
      <c r="J35" s="38"/>
      <c r="K35" s="76"/>
      <c r="L35" s="29"/>
      <c r="M35" s="79"/>
      <c r="N35" s="42"/>
      <c r="O35" s="4"/>
      <c r="P35" s="4"/>
      <c r="Q35" s="4"/>
      <c r="R35" s="10">
        <f t="shared" si="3"/>
        <v>0</v>
      </c>
      <c r="T35" s="24"/>
    </row>
    <row r="36" spans="2:20" x14ac:dyDescent="0.25">
      <c r="B36" s="6">
        <f t="shared" si="2"/>
        <v>28</v>
      </c>
      <c r="C36" s="6"/>
      <c r="D36" s="56"/>
      <c r="E36" s="56"/>
      <c r="F36" s="56"/>
      <c r="G36" s="56"/>
      <c r="H36" s="56"/>
      <c r="I36" s="56"/>
      <c r="J36" s="6"/>
      <c r="K36" s="4"/>
      <c r="L36" s="80"/>
      <c r="M36" s="4"/>
      <c r="N36" s="4"/>
      <c r="O36" s="4"/>
      <c r="P36" s="4"/>
      <c r="Q36" s="4"/>
      <c r="R36" s="45"/>
    </row>
    <row r="37" spans="2:20" x14ac:dyDescent="0.25">
      <c r="B37" s="6">
        <f t="shared" si="2"/>
        <v>29</v>
      </c>
      <c r="C37" s="6"/>
      <c r="D37" s="56"/>
      <c r="E37" s="56"/>
      <c r="F37" s="56"/>
      <c r="G37" s="56"/>
      <c r="H37" s="56"/>
      <c r="I37" s="56"/>
      <c r="J37" s="6"/>
      <c r="K37" s="4"/>
      <c r="L37" s="4"/>
      <c r="M37" s="4"/>
      <c r="N37" s="4"/>
      <c r="O37" s="4"/>
      <c r="P37" s="4"/>
      <c r="Q37" s="4"/>
      <c r="R37" s="45"/>
    </row>
    <row r="38" spans="2:20" x14ac:dyDescent="0.25">
      <c r="B38" s="6">
        <f t="shared" si="2"/>
        <v>30</v>
      </c>
      <c r="C38" s="7"/>
      <c r="D38" s="56"/>
      <c r="E38" s="56"/>
      <c r="F38" s="56"/>
      <c r="G38" s="56"/>
      <c r="H38" s="56"/>
      <c r="I38" s="56"/>
      <c r="J38" s="6"/>
      <c r="K38" s="4"/>
      <c r="L38" s="4"/>
      <c r="M38" s="4"/>
      <c r="N38" s="4"/>
      <c r="O38" s="4"/>
      <c r="P38" s="4"/>
      <c r="Q38" s="4"/>
      <c r="R38" s="45"/>
    </row>
    <row r="39" spans="2:20" x14ac:dyDescent="0.25">
      <c r="B39" s="6" t="e">
        <f>#REF!+1</f>
        <v>#REF!</v>
      </c>
      <c r="C39" s="3"/>
      <c r="D39" s="57"/>
      <c r="E39" s="58"/>
      <c r="F39" s="58"/>
      <c r="G39" s="58"/>
      <c r="H39" s="58"/>
      <c r="I39" s="59"/>
      <c r="J39" s="37"/>
      <c r="K39" s="18">
        <f>SUM(K9:K28)/23</f>
        <v>65.652173913043484</v>
      </c>
      <c r="L39" s="18">
        <f>SUM(L9:L28)/27</f>
        <v>0</v>
      </c>
      <c r="M39" s="18">
        <f>SUM(M9:M28)/20</f>
        <v>0</v>
      </c>
      <c r="N39" s="18">
        <f>SUM(N9:N35)/27</f>
        <v>0</v>
      </c>
      <c r="O39" s="18">
        <f>SUM(O9:O28)/20</f>
        <v>0</v>
      </c>
      <c r="P39" s="18">
        <f>SUM(P9:P19)/11</f>
        <v>0</v>
      </c>
      <c r="Q39" s="23"/>
      <c r="R39" s="18">
        <f>SUM(R9:R35)/27</f>
        <v>13.074074074074074</v>
      </c>
    </row>
    <row r="40" spans="2:20" x14ac:dyDescent="0.25">
      <c r="C40" s="52"/>
      <c r="D40" s="52"/>
      <c r="E40" s="1"/>
      <c r="H40" s="60" t="s">
        <v>19</v>
      </c>
      <c r="I40" s="60"/>
      <c r="J40" s="11"/>
      <c r="K40" s="11">
        <f>COUNTIF(K9:K31,"&gt;=70")</f>
        <v>22</v>
      </c>
      <c r="L40" s="11">
        <f t="shared" ref="K40:R40" si="4">COUNTIF(L9:L38,"&gt;=70")</f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5">
        <f t="shared" si="4"/>
        <v>0</v>
      </c>
    </row>
    <row r="41" spans="2:20" x14ac:dyDescent="0.25">
      <c r="C41" s="52"/>
      <c r="D41" s="52"/>
      <c r="E41" s="8"/>
      <c r="H41" s="55" t="s">
        <v>20</v>
      </c>
      <c r="I41" s="55"/>
      <c r="J41" s="12"/>
      <c r="K41" s="12">
        <f>COUNTIF(K9:K31,"&lt;70")</f>
        <v>1</v>
      </c>
      <c r="L41" s="12">
        <f>COUNTIF(L9:L33,"&lt;70")</f>
        <v>0</v>
      </c>
      <c r="M41" s="12">
        <f>COUNTIF(M9:M38,"&lt;70")</f>
        <v>0</v>
      </c>
      <c r="N41" s="12">
        <f>COUNTIF(N9:N38,"&lt;70")</f>
        <v>0</v>
      </c>
      <c r="O41" s="12">
        <f>COUNTIF(O9:O38,"&lt;70")</f>
        <v>0</v>
      </c>
      <c r="P41" s="12">
        <f>COUNTIF(P9:P38,"&lt;70")</f>
        <v>0</v>
      </c>
      <c r="Q41" s="12">
        <v>0</v>
      </c>
      <c r="R41" s="12">
        <f>COUNTIF(R9:R39,"&lt;70")</f>
        <v>28</v>
      </c>
    </row>
    <row r="42" spans="2:20" x14ac:dyDescent="0.25">
      <c r="C42" s="52"/>
      <c r="D42" s="52"/>
      <c r="E42" s="52"/>
      <c r="H42" s="55" t="s">
        <v>21</v>
      </c>
      <c r="I42" s="55"/>
      <c r="J42" s="12"/>
      <c r="K42" s="12">
        <f t="shared" ref="K42:P42" si="5">COUNT(K9:K38)</f>
        <v>23</v>
      </c>
      <c r="L42" s="12">
        <f t="shared" si="5"/>
        <v>0</v>
      </c>
      <c r="M42" s="12">
        <f t="shared" si="5"/>
        <v>0</v>
      </c>
      <c r="N42" s="12">
        <f t="shared" si="5"/>
        <v>0</v>
      </c>
      <c r="O42" s="12">
        <f t="shared" si="5"/>
        <v>0</v>
      </c>
      <c r="P42" s="12">
        <f t="shared" si="5"/>
        <v>0</v>
      </c>
      <c r="Q42" s="12">
        <v>0</v>
      </c>
      <c r="R42" s="12">
        <f>COUNT(R9:R35)</f>
        <v>27</v>
      </c>
    </row>
    <row r="43" spans="2:20" x14ac:dyDescent="0.25">
      <c r="C43" s="52"/>
      <c r="D43" s="52"/>
      <c r="E43" s="1"/>
      <c r="H43" s="63" t="s">
        <v>16</v>
      </c>
      <c r="I43" s="63"/>
      <c r="J43" s="36"/>
      <c r="K43" s="13">
        <f>K40/K42</f>
        <v>0.95652173913043481</v>
      </c>
      <c r="L43" s="13" t="e">
        <f>L40/L42</f>
        <v>#DIV/0!</v>
      </c>
      <c r="M43" s="13" t="e">
        <f t="shared" ref="M43:N43" si="6">M40/M42</f>
        <v>#DIV/0!</v>
      </c>
      <c r="N43" s="13" t="e">
        <f t="shared" si="6"/>
        <v>#DIV/0!</v>
      </c>
      <c r="O43" s="14" t="e">
        <f t="shared" ref="O43:R43" si="7">O40/O42</f>
        <v>#DIV/0!</v>
      </c>
      <c r="P43" s="14" t="e">
        <f t="shared" si="7"/>
        <v>#DIV/0!</v>
      </c>
      <c r="Q43" s="14" t="e">
        <f t="shared" si="7"/>
        <v>#DIV/0!</v>
      </c>
      <c r="R43" s="14">
        <f t="shared" si="7"/>
        <v>0</v>
      </c>
    </row>
    <row r="44" spans="2:20" x14ac:dyDescent="0.25">
      <c r="C44" s="52"/>
      <c r="D44" s="52"/>
      <c r="E44" s="1"/>
      <c r="H44" s="63" t="s">
        <v>17</v>
      </c>
      <c r="I44" s="63"/>
      <c r="J44" s="36"/>
      <c r="K44" s="13">
        <f>K41/K42</f>
        <v>4.3478260869565216E-2</v>
      </c>
      <c r="L44" s="13" t="e">
        <f t="shared" ref="L44:R44" si="8">L41/L42</f>
        <v>#DIV/0!</v>
      </c>
      <c r="M44" s="14" t="e">
        <f t="shared" si="8"/>
        <v>#DIV/0!</v>
      </c>
      <c r="N44" s="14" t="e">
        <f t="shared" si="8"/>
        <v>#DIV/0!</v>
      </c>
      <c r="O44" s="14" t="e">
        <f t="shared" si="8"/>
        <v>#DIV/0!</v>
      </c>
      <c r="P44" s="14" t="e">
        <f t="shared" si="8"/>
        <v>#DIV/0!</v>
      </c>
      <c r="Q44" s="14" t="e">
        <f t="shared" si="8"/>
        <v>#DIV/0!</v>
      </c>
      <c r="R44" s="14">
        <f t="shared" si="8"/>
        <v>1.037037037037037</v>
      </c>
    </row>
    <row r="45" spans="2:20" x14ac:dyDescent="0.25">
      <c r="C45" s="52"/>
      <c r="D45" s="52"/>
      <c r="E45" s="8"/>
      <c r="K45" s="16">
        <f>COUNTIF(K9:K29, "&gt;=66")</f>
        <v>20</v>
      </c>
      <c r="L45" s="16">
        <f>COUNTIF(L9:L29, "&gt;=55")</f>
        <v>0</v>
      </c>
      <c r="M45" s="16">
        <f>COUNTIF(M9:M29, "&gt;=78")</f>
        <v>0</v>
      </c>
      <c r="N45" s="16">
        <f>COUNTIF(N9:N29, "&gt;=69")</f>
        <v>0</v>
      </c>
      <c r="O45" s="16">
        <f>COUNTIF(O9:O29, "&gt;=55")</f>
        <v>0</v>
      </c>
      <c r="P45" s="16">
        <f>COUNTIF(P9:P38,"&gt;91")</f>
        <v>0</v>
      </c>
      <c r="Q45" s="16"/>
      <c r="R45" s="16">
        <f>COUNTIF(R9:R29, "&gt;=75")</f>
        <v>0</v>
      </c>
    </row>
    <row r="46" spans="2:20" x14ac:dyDescent="0.25">
      <c r="C46" s="1"/>
      <c r="D46" s="1"/>
      <c r="E46" s="8"/>
      <c r="K46" s="17">
        <f>K45/23</f>
        <v>0.86956521739130432</v>
      </c>
      <c r="L46" s="17">
        <f t="shared" ref="L46:O46" si="9">L45/20</f>
        <v>0</v>
      </c>
      <c r="M46" s="17">
        <f t="shared" si="9"/>
        <v>0</v>
      </c>
      <c r="N46" s="17">
        <f>N45/27</f>
        <v>0</v>
      </c>
      <c r="O46" s="17">
        <f t="shared" si="9"/>
        <v>0</v>
      </c>
      <c r="P46" s="17" t="e">
        <f t="shared" ref="P46" si="10">P45/P42</f>
        <v>#DIV/0!</v>
      </c>
      <c r="Q46" s="16"/>
      <c r="R46" s="17">
        <f>R45/27</f>
        <v>0</v>
      </c>
    </row>
    <row r="47" spans="2:20" x14ac:dyDescent="0.25">
      <c r="K47" s="61"/>
      <c r="L47" s="61"/>
      <c r="M47" s="61"/>
      <c r="N47" s="61"/>
      <c r="O47" s="61"/>
      <c r="P47" s="61"/>
      <c r="Q47" s="61"/>
    </row>
    <row r="48" spans="2:20" x14ac:dyDescent="0.25">
      <c r="K48" s="62" t="s">
        <v>18</v>
      </c>
      <c r="L48" s="62"/>
      <c r="M48" s="62"/>
      <c r="N48" s="62"/>
      <c r="O48" s="62"/>
      <c r="P48" s="62"/>
      <c r="Q48" s="62"/>
    </row>
  </sheetData>
  <mergeCells count="53">
    <mergeCell ref="K48:Q48"/>
    <mergeCell ref="C41:D41"/>
    <mergeCell ref="I6:K6"/>
    <mergeCell ref="L6:Q6"/>
    <mergeCell ref="C3:Q3"/>
    <mergeCell ref="C44:D44"/>
    <mergeCell ref="C45:D45"/>
    <mergeCell ref="C43:D43"/>
    <mergeCell ref="C42:E42"/>
    <mergeCell ref="H40:I40"/>
    <mergeCell ref="H41:I41"/>
    <mergeCell ref="H42:I42"/>
    <mergeCell ref="H43:I43"/>
    <mergeCell ref="H44:I44"/>
    <mergeCell ref="K47:Q47"/>
    <mergeCell ref="D4:G4"/>
    <mergeCell ref="O4:P4"/>
    <mergeCell ref="D6:G6"/>
    <mergeCell ref="D8:I8"/>
    <mergeCell ref="D14:I14"/>
    <mergeCell ref="D9:I9"/>
    <mergeCell ref="D10:I10"/>
    <mergeCell ref="D11:I11"/>
    <mergeCell ref="D12:I12"/>
    <mergeCell ref="D13:I13"/>
    <mergeCell ref="D16:I16"/>
    <mergeCell ref="D17:I17"/>
    <mergeCell ref="D18:I18"/>
    <mergeCell ref="D19:I19"/>
    <mergeCell ref="K4:L4"/>
    <mergeCell ref="B2:Q2"/>
    <mergeCell ref="D38:I38"/>
    <mergeCell ref="D20:I20"/>
    <mergeCell ref="D21:I21"/>
    <mergeCell ref="D22:I22"/>
    <mergeCell ref="D23:I23"/>
    <mergeCell ref="D24:I24"/>
    <mergeCell ref="D32:I32"/>
    <mergeCell ref="D33:I33"/>
    <mergeCell ref="D34:I34"/>
    <mergeCell ref="D35:I35"/>
    <mergeCell ref="D36:I36"/>
    <mergeCell ref="D25:I25"/>
    <mergeCell ref="D15:I15"/>
    <mergeCell ref="D26:I26"/>
    <mergeCell ref="D27:I27"/>
    <mergeCell ref="C40:D40"/>
    <mergeCell ref="D39:I39"/>
    <mergeCell ref="D28:I28"/>
    <mergeCell ref="D29:I29"/>
    <mergeCell ref="D30:I30"/>
    <mergeCell ref="D31:I31"/>
    <mergeCell ref="D37:I37"/>
  </mergeCells>
  <conditionalFormatting sqref="M9:M13 M14:N14 M15:M35">
    <cfRule type="cellIs" dxfId="6" priority="7" operator="equal">
      <formula>0</formula>
    </cfRule>
  </conditionalFormatting>
  <conditionalFormatting sqref="N9:N11 N13 N15:N20 N22:N26 N28:N30 N32:N35">
    <cfRule type="cellIs" dxfId="5" priority="6" operator="lessThan">
      <formula>70</formula>
    </cfRule>
  </conditionalFormatting>
  <conditionalFormatting sqref="N12">
    <cfRule type="cellIs" dxfId="4" priority="5" operator="equal">
      <formula>0</formula>
    </cfRule>
  </conditionalFormatting>
  <conditionalFormatting sqref="N21">
    <cfRule type="cellIs" dxfId="3" priority="4" operator="equal">
      <formula>0</formula>
    </cfRule>
  </conditionalFormatting>
  <conditionalFormatting sqref="N27">
    <cfRule type="cellIs" dxfId="2" priority="3" operator="equal">
      <formula>0</formula>
    </cfRule>
  </conditionalFormatting>
  <conditionalFormatting sqref="N31">
    <cfRule type="cellIs" dxfId="1" priority="2" operator="equal">
      <formula>0</formula>
    </cfRule>
  </conditionalFormatting>
  <conditionalFormatting sqref="K9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481C-8F14-4FF8-B7C0-3353A380C1C7}">
  <dimension ref="B2:V48"/>
  <sheetViews>
    <sheetView topLeftCell="A25" zoomScale="85" zoomScaleNormal="85" workbookViewId="0">
      <selection activeCell="J46" activeCellId="2" sqref="J39 J45 J4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" bestFit="1" customWidth="1"/>
    <col min="17" max="17" width="7.140625" bestFit="1" customWidth="1"/>
    <col min="18" max="18" width="55.85546875" customWidth="1"/>
    <col min="19" max="19" width="5.7109375" customWidth="1"/>
    <col min="20" max="20" width="12.28515625" customWidth="1"/>
  </cols>
  <sheetData>
    <row r="2" spans="2:22" ht="15.75" x14ac:dyDescent="0.25">
      <c r="B2" s="47" t="s">
        <v>127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</row>
    <row r="3" spans="2:22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</row>
    <row r="4" spans="2:22" x14ac:dyDescent="0.25">
      <c r="C4" t="s">
        <v>0</v>
      </c>
      <c r="D4" s="49" t="s">
        <v>129</v>
      </c>
      <c r="E4" s="49"/>
      <c r="F4" s="49"/>
      <c r="G4" s="49"/>
      <c r="I4" t="s">
        <v>1</v>
      </c>
      <c r="J4" s="50" t="s">
        <v>130</v>
      </c>
      <c r="K4" s="50"/>
      <c r="M4" t="s">
        <v>2</v>
      </c>
      <c r="N4" s="51">
        <v>45721</v>
      </c>
      <c r="O4" s="51"/>
    </row>
    <row r="5" spans="2:22" ht="6.75" customHeight="1" x14ac:dyDescent="0.25">
      <c r="D5" s="5"/>
      <c r="E5" s="5"/>
      <c r="F5" s="5"/>
      <c r="G5" s="5"/>
    </row>
    <row r="6" spans="2:22" x14ac:dyDescent="0.25">
      <c r="C6" t="s">
        <v>3</v>
      </c>
      <c r="D6" s="50" t="s">
        <v>132</v>
      </c>
      <c r="E6" s="50"/>
      <c r="F6" s="50"/>
      <c r="G6" s="50"/>
      <c r="I6" s="52" t="s">
        <v>22</v>
      </c>
      <c r="J6" s="52"/>
      <c r="K6" s="53" t="s">
        <v>24</v>
      </c>
      <c r="L6" s="53"/>
      <c r="M6" s="53"/>
      <c r="N6" s="53"/>
      <c r="O6" s="53"/>
      <c r="P6" s="53"/>
    </row>
    <row r="7" spans="2:22" ht="11.25" customHeight="1" x14ac:dyDescent="0.25"/>
    <row r="8" spans="2:22" x14ac:dyDescent="0.2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ht="15.75" x14ac:dyDescent="0.25">
      <c r="B9" s="6"/>
      <c r="C9" s="28"/>
      <c r="D9" s="46"/>
      <c r="E9" s="46"/>
      <c r="F9" s="46"/>
      <c r="G9" s="46"/>
      <c r="H9" s="46"/>
      <c r="I9" s="46"/>
      <c r="J9" s="39"/>
      <c r="K9" s="39"/>
      <c r="L9" s="39"/>
      <c r="M9" s="39"/>
      <c r="N9" s="39"/>
      <c r="O9" s="32"/>
      <c r="P9" s="4"/>
      <c r="Q9" s="10"/>
      <c r="S9" s="24"/>
    </row>
    <row r="10" spans="2:22" ht="15.75" x14ac:dyDescent="0.25">
      <c r="B10" s="6"/>
      <c r="C10" s="28"/>
      <c r="D10" s="46"/>
      <c r="E10" s="46"/>
      <c r="F10" s="46"/>
      <c r="G10" s="46"/>
      <c r="H10" s="46"/>
      <c r="I10" s="46"/>
      <c r="J10" s="39"/>
      <c r="K10" s="39"/>
      <c r="L10" s="39"/>
      <c r="M10" s="39"/>
      <c r="N10" s="39"/>
      <c r="O10" s="39"/>
      <c r="P10" s="4"/>
      <c r="Q10" s="10"/>
      <c r="S10" s="24"/>
    </row>
    <row r="11" spans="2:22" ht="15.75" x14ac:dyDescent="0.25">
      <c r="B11" s="6">
        <f t="shared" ref="B11:B30" si="0">B10+1</f>
        <v>1</v>
      </c>
      <c r="C11" s="28" t="s">
        <v>68</v>
      </c>
      <c r="D11" s="46" t="s">
        <v>88</v>
      </c>
      <c r="E11" s="46"/>
      <c r="F11" s="46"/>
      <c r="G11" s="46"/>
      <c r="H11" s="46"/>
      <c r="I11" s="46"/>
      <c r="J11" s="69">
        <v>92</v>
      </c>
      <c r="K11" s="34"/>
      <c r="L11" s="33"/>
      <c r="M11" s="35"/>
      <c r="N11" s="26"/>
      <c r="O11" s="26"/>
      <c r="P11" s="4"/>
      <c r="Q11" s="10">
        <f t="shared" ref="Q11:Q30" si="1">SUM(J11:O11)/6</f>
        <v>15.333333333333334</v>
      </c>
      <c r="R11" s="67"/>
      <c r="S11" s="24"/>
      <c r="T11" s="68"/>
      <c r="U11" s="68"/>
      <c r="V11" s="68"/>
    </row>
    <row r="12" spans="2:22" ht="15.75" x14ac:dyDescent="0.25">
      <c r="B12" s="6">
        <f t="shared" si="0"/>
        <v>2</v>
      </c>
      <c r="C12" s="28" t="s">
        <v>69</v>
      </c>
      <c r="D12" s="46" t="s">
        <v>89</v>
      </c>
      <c r="E12" s="46"/>
      <c r="F12" s="46"/>
      <c r="G12" s="46"/>
      <c r="H12" s="46"/>
      <c r="I12" s="46"/>
      <c r="J12" s="69">
        <v>100</v>
      </c>
      <c r="K12" s="34"/>
      <c r="L12" s="33"/>
      <c r="M12" s="35"/>
      <c r="N12" s="26"/>
      <c r="O12" s="26"/>
      <c r="P12" s="4"/>
      <c r="Q12" s="10">
        <f t="shared" si="1"/>
        <v>16.666666666666668</v>
      </c>
      <c r="R12" s="67"/>
      <c r="S12" s="24"/>
      <c r="T12" s="68"/>
      <c r="U12" s="68"/>
      <c r="V12" s="68"/>
    </row>
    <row r="13" spans="2:22" ht="15.75" x14ac:dyDescent="0.25">
      <c r="B13" s="6">
        <f t="shared" si="0"/>
        <v>3</v>
      </c>
      <c r="C13" s="28" t="s">
        <v>70</v>
      </c>
      <c r="D13" s="46" t="s">
        <v>90</v>
      </c>
      <c r="E13" s="46"/>
      <c r="F13" s="46"/>
      <c r="G13" s="46"/>
      <c r="H13" s="46"/>
      <c r="I13" s="46"/>
      <c r="J13" s="69">
        <v>100</v>
      </c>
      <c r="K13" s="34"/>
      <c r="L13" s="33"/>
      <c r="M13" s="35"/>
      <c r="N13" s="26"/>
      <c r="O13" s="26"/>
      <c r="P13" s="4"/>
      <c r="Q13" s="10">
        <f t="shared" si="1"/>
        <v>16.666666666666668</v>
      </c>
      <c r="R13" s="67"/>
      <c r="S13" s="24"/>
      <c r="T13" s="68"/>
      <c r="U13" s="68"/>
      <c r="V13" s="68"/>
    </row>
    <row r="14" spans="2:22" ht="15.75" x14ac:dyDescent="0.25">
      <c r="B14" s="6">
        <f t="shared" si="0"/>
        <v>4</v>
      </c>
      <c r="C14" s="28" t="s">
        <v>71</v>
      </c>
      <c r="D14" s="46" t="s">
        <v>91</v>
      </c>
      <c r="E14" s="46"/>
      <c r="F14" s="46"/>
      <c r="G14" s="46"/>
      <c r="H14" s="46"/>
      <c r="I14" s="46"/>
      <c r="J14" s="69">
        <v>93</v>
      </c>
      <c r="K14" s="39"/>
      <c r="L14" s="39"/>
      <c r="M14" s="39"/>
      <c r="N14" s="39"/>
      <c r="O14" s="39"/>
      <c r="P14" s="4"/>
      <c r="Q14" s="10">
        <f t="shared" si="1"/>
        <v>15.5</v>
      </c>
      <c r="R14" s="67"/>
      <c r="S14" s="24"/>
      <c r="T14" s="68"/>
      <c r="U14" s="68"/>
      <c r="V14" s="68"/>
    </row>
    <row r="15" spans="2:22" ht="15.75" x14ac:dyDescent="0.25">
      <c r="B15" s="6">
        <f t="shared" si="0"/>
        <v>5</v>
      </c>
      <c r="C15" s="28" t="s">
        <v>73</v>
      </c>
      <c r="D15" s="46" t="s">
        <v>92</v>
      </c>
      <c r="E15" s="46"/>
      <c r="F15" s="46"/>
      <c r="G15" s="46"/>
      <c r="H15" s="46"/>
      <c r="I15" s="46"/>
      <c r="J15" s="69">
        <v>92</v>
      </c>
      <c r="K15" s="34"/>
      <c r="L15" s="33"/>
      <c r="M15" s="35"/>
      <c r="N15" s="26"/>
      <c r="O15" s="26"/>
      <c r="P15" s="4"/>
      <c r="Q15" s="10">
        <f t="shared" si="1"/>
        <v>15.333333333333334</v>
      </c>
      <c r="R15" s="67"/>
      <c r="S15" s="24"/>
      <c r="T15" s="68"/>
      <c r="U15" s="68"/>
      <c r="V15" s="68"/>
    </row>
    <row r="16" spans="2:22" ht="15.75" x14ac:dyDescent="0.25">
      <c r="B16" s="6">
        <f t="shared" si="0"/>
        <v>6</v>
      </c>
      <c r="C16" s="28" t="s">
        <v>74</v>
      </c>
      <c r="D16" s="46" t="s">
        <v>93</v>
      </c>
      <c r="E16" s="46"/>
      <c r="F16" s="46"/>
      <c r="G16" s="46"/>
      <c r="H16" s="46"/>
      <c r="I16" s="46"/>
      <c r="J16" s="69">
        <v>96</v>
      </c>
      <c r="K16" s="34"/>
      <c r="L16" s="33"/>
      <c r="M16" s="35"/>
      <c r="N16" s="26"/>
      <c r="O16" s="26"/>
      <c r="P16" s="4"/>
      <c r="Q16" s="10">
        <f t="shared" si="1"/>
        <v>16</v>
      </c>
      <c r="R16" s="67"/>
      <c r="S16" s="24"/>
      <c r="T16" s="68"/>
      <c r="U16" s="68"/>
      <c r="V16" s="68"/>
    </row>
    <row r="17" spans="2:22" ht="15.75" x14ac:dyDescent="0.25">
      <c r="B17" s="6">
        <f t="shared" si="0"/>
        <v>7</v>
      </c>
      <c r="C17" s="28" t="s">
        <v>75</v>
      </c>
      <c r="D17" s="46" t="s">
        <v>94</v>
      </c>
      <c r="E17" s="46"/>
      <c r="F17" s="46"/>
      <c r="G17" s="46"/>
      <c r="H17" s="46"/>
      <c r="I17" s="46"/>
      <c r="J17" s="69">
        <v>98</v>
      </c>
      <c r="K17" s="34"/>
      <c r="L17" s="33"/>
      <c r="M17" s="35"/>
      <c r="N17" s="26"/>
      <c r="O17" s="26"/>
      <c r="P17" s="4"/>
      <c r="Q17" s="10">
        <f t="shared" si="1"/>
        <v>16.333333333333332</v>
      </c>
      <c r="R17" s="67"/>
      <c r="S17" s="24"/>
      <c r="T17" s="68"/>
      <c r="U17" s="68"/>
      <c r="V17" s="68"/>
    </row>
    <row r="18" spans="2:22" ht="15.75" x14ac:dyDescent="0.25">
      <c r="B18" s="6">
        <f t="shared" si="0"/>
        <v>8</v>
      </c>
      <c r="C18" s="28" t="s">
        <v>133</v>
      </c>
      <c r="D18" s="46" t="s">
        <v>128</v>
      </c>
      <c r="E18" s="46"/>
      <c r="F18" s="46"/>
      <c r="G18" s="46"/>
      <c r="H18" s="46"/>
      <c r="I18" s="46"/>
      <c r="J18" s="69">
        <v>70</v>
      </c>
      <c r="K18" s="34"/>
      <c r="L18" s="33"/>
      <c r="M18" s="35"/>
      <c r="N18" s="26"/>
      <c r="O18" s="26"/>
      <c r="P18" s="4"/>
      <c r="Q18" s="10">
        <f t="shared" si="1"/>
        <v>11.666666666666666</v>
      </c>
      <c r="R18" s="67"/>
      <c r="S18" s="24"/>
      <c r="T18" s="68"/>
      <c r="U18" s="68"/>
      <c r="V18" s="68"/>
    </row>
    <row r="19" spans="2:22" ht="15.75" x14ac:dyDescent="0.25">
      <c r="B19" s="6">
        <f t="shared" si="0"/>
        <v>9</v>
      </c>
      <c r="C19" s="28" t="s">
        <v>76</v>
      </c>
      <c r="D19" s="46" t="s">
        <v>95</v>
      </c>
      <c r="E19" s="46"/>
      <c r="F19" s="46"/>
      <c r="G19" s="46"/>
      <c r="H19" s="46"/>
      <c r="I19" s="46"/>
      <c r="J19" s="69">
        <v>90</v>
      </c>
      <c r="K19" s="34"/>
      <c r="L19" s="33"/>
      <c r="M19" s="35"/>
      <c r="N19" s="32"/>
      <c r="O19" s="32"/>
      <c r="P19" s="4"/>
      <c r="Q19" s="10">
        <f t="shared" si="1"/>
        <v>15</v>
      </c>
      <c r="R19" s="67"/>
      <c r="S19" s="24"/>
      <c r="T19" s="68"/>
      <c r="U19" s="68"/>
      <c r="V19" s="68"/>
    </row>
    <row r="20" spans="2:22" ht="15.75" x14ac:dyDescent="0.25">
      <c r="B20" s="6">
        <f t="shared" si="0"/>
        <v>10</v>
      </c>
      <c r="C20" s="28" t="s">
        <v>77</v>
      </c>
      <c r="D20" s="46" t="s">
        <v>96</v>
      </c>
      <c r="E20" s="46"/>
      <c r="F20" s="46"/>
      <c r="G20" s="46"/>
      <c r="H20" s="46"/>
      <c r="I20" s="46"/>
      <c r="J20" s="69">
        <v>98</v>
      </c>
      <c r="K20" s="34"/>
      <c r="L20" s="33"/>
      <c r="M20" s="35"/>
      <c r="N20" s="26"/>
      <c r="O20" s="26"/>
      <c r="P20" s="4"/>
      <c r="Q20" s="10">
        <f t="shared" si="1"/>
        <v>16.333333333333332</v>
      </c>
      <c r="R20" s="67"/>
      <c r="S20" s="24"/>
      <c r="T20" s="68"/>
      <c r="U20" s="68"/>
      <c r="V20" s="68"/>
    </row>
    <row r="21" spans="2:22" ht="15.75" x14ac:dyDescent="0.25">
      <c r="B21" s="6">
        <f t="shared" si="0"/>
        <v>11</v>
      </c>
      <c r="C21" s="28" t="s">
        <v>78</v>
      </c>
      <c r="D21" s="46" t="s">
        <v>97</v>
      </c>
      <c r="E21" s="46"/>
      <c r="F21" s="46"/>
      <c r="G21" s="46"/>
      <c r="H21" s="46"/>
      <c r="I21" s="46"/>
      <c r="J21" s="69">
        <v>100</v>
      </c>
      <c r="K21" s="34"/>
      <c r="L21" s="33"/>
      <c r="M21" s="35"/>
      <c r="N21" s="26"/>
      <c r="O21" s="26"/>
      <c r="P21" s="4"/>
      <c r="Q21" s="10">
        <f t="shared" si="1"/>
        <v>16.666666666666668</v>
      </c>
      <c r="R21" s="67"/>
      <c r="S21" s="24"/>
      <c r="T21" s="68"/>
      <c r="U21" s="68"/>
      <c r="V21" s="68"/>
    </row>
    <row r="22" spans="2:22" ht="15.75" x14ac:dyDescent="0.25">
      <c r="B22" s="6">
        <f t="shared" si="0"/>
        <v>12</v>
      </c>
      <c r="C22" s="28" t="s">
        <v>79</v>
      </c>
      <c r="D22" s="46" t="s">
        <v>98</v>
      </c>
      <c r="E22" s="46"/>
      <c r="F22" s="46"/>
      <c r="G22" s="46"/>
      <c r="H22" s="46"/>
      <c r="I22" s="46"/>
      <c r="J22" s="69">
        <v>100</v>
      </c>
      <c r="K22" s="34"/>
      <c r="L22" s="33"/>
      <c r="M22" s="35"/>
      <c r="N22" s="26"/>
      <c r="O22" s="26"/>
      <c r="P22" s="4"/>
      <c r="Q22" s="10">
        <f t="shared" si="1"/>
        <v>16.666666666666668</v>
      </c>
      <c r="R22" s="67"/>
      <c r="S22" s="24"/>
      <c r="T22" s="68"/>
      <c r="U22" s="68"/>
      <c r="V22" s="68"/>
    </row>
    <row r="23" spans="2:22" ht="15.75" x14ac:dyDescent="0.25">
      <c r="B23" s="6">
        <f t="shared" si="0"/>
        <v>13</v>
      </c>
      <c r="C23" s="28" t="s">
        <v>80</v>
      </c>
      <c r="D23" s="46" t="s">
        <v>99</v>
      </c>
      <c r="E23" s="46"/>
      <c r="F23" s="46"/>
      <c r="G23" s="46"/>
      <c r="H23" s="46"/>
      <c r="I23" s="46"/>
      <c r="J23" s="69">
        <v>96</v>
      </c>
      <c r="K23" s="34"/>
      <c r="L23" s="33"/>
      <c r="M23" s="35"/>
      <c r="N23" s="26"/>
      <c r="O23" s="26"/>
      <c r="P23" s="4"/>
      <c r="Q23" s="10">
        <f t="shared" si="1"/>
        <v>16</v>
      </c>
      <c r="R23" s="67"/>
      <c r="S23" s="24"/>
      <c r="T23" s="68"/>
      <c r="U23" s="68"/>
      <c r="V23" s="68"/>
    </row>
    <row r="24" spans="2:22" ht="15.75" x14ac:dyDescent="0.25">
      <c r="B24" s="6">
        <f t="shared" si="0"/>
        <v>14</v>
      </c>
      <c r="C24" s="28" t="s">
        <v>81</v>
      </c>
      <c r="D24" s="46" t="s">
        <v>100</v>
      </c>
      <c r="E24" s="46"/>
      <c r="F24" s="46"/>
      <c r="G24" s="46"/>
      <c r="H24" s="46"/>
      <c r="I24" s="46"/>
      <c r="J24" s="69">
        <v>80</v>
      </c>
      <c r="K24" s="34"/>
      <c r="L24" s="33"/>
      <c r="M24" s="35"/>
      <c r="N24" s="26"/>
      <c r="O24" s="26"/>
      <c r="P24" s="4"/>
      <c r="Q24" s="10">
        <f t="shared" si="1"/>
        <v>13.333333333333334</v>
      </c>
      <c r="R24" s="67"/>
      <c r="T24" s="68"/>
      <c r="U24" s="68"/>
      <c r="V24" s="68"/>
    </row>
    <row r="25" spans="2:22" ht="15.75" x14ac:dyDescent="0.25">
      <c r="B25" s="6">
        <f t="shared" si="0"/>
        <v>15</v>
      </c>
      <c r="C25" s="28" t="s">
        <v>82</v>
      </c>
      <c r="D25" s="46" t="s">
        <v>101</v>
      </c>
      <c r="E25" s="46"/>
      <c r="F25" s="46"/>
      <c r="G25" s="46"/>
      <c r="H25" s="46"/>
      <c r="I25" s="46"/>
      <c r="J25" s="69">
        <v>80</v>
      </c>
      <c r="K25" s="34"/>
      <c r="L25" s="33"/>
      <c r="M25" s="35"/>
      <c r="N25" s="26"/>
      <c r="O25" s="26"/>
      <c r="P25" s="4"/>
      <c r="Q25" s="10">
        <f t="shared" si="1"/>
        <v>13.333333333333334</v>
      </c>
      <c r="R25" s="67"/>
      <c r="T25" s="68"/>
      <c r="U25" s="68"/>
      <c r="V25" s="68"/>
    </row>
    <row r="26" spans="2:22" ht="15.75" x14ac:dyDescent="0.25">
      <c r="B26" s="6">
        <f t="shared" si="0"/>
        <v>16</v>
      </c>
      <c r="C26" s="28" t="s">
        <v>83</v>
      </c>
      <c r="D26" s="46" t="s">
        <v>102</v>
      </c>
      <c r="E26" s="46"/>
      <c r="F26" s="46"/>
      <c r="G26" s="46"/>
      <c r="H26" s="46"/>
      <c r="I26" s="46"/>
      <c r="J26" s="69">
        <v>100</v>
      </c>
      <c r="K26" s="34"/>
      <c r="L26" s="33"/>
      <c r="M26" s="35"/>
      <c r="N26" s="26"/>
      <c r="O26" s="26"/>
      <c r="P26" s="4"/>
      <c r="Q26" s="10">
        <f t="shared" si="1"/>
        <v>16.666666666666668</v>
      </c>
      <c r="R26" s="67"/>
      <c r="T26" s="68"/>
      <c r="U26" s="68"/>
      <c r="V26" s="68"/>
    </row>
    <row r="27" spans="2:22" ht="15.75" x14ac:dyDescent="0.25">
      <c r="B27" s="6">
        <f t="shared" si="0"/>
        <v>17</v>
      </c>
      <c r="C27" s="28" t="s">
        <v>84</v>
      </c>
      <c r="D27" s="46" t="s">
        <v>103</v>
      </c>
      <c r="E27" s="46"/>
      <c r="F27" s="46"/>
      <c r="G27" s="46"/>
      <c r="H27" s="46"/>
      <c r="I27" s="46"/>
      <c r="J27" s="69">
        <v>90</v>
      </c>
      <c r="K27" s="34"/>
      <c r="L27" s="33"/>
      <c r="M27" s="35"/>
      <c r="N27" s="26"/>
      <c r="O27" s="26"/>
      <c r="P27" s="4"/>
      <c r="Q27" s="10">
        <f t="shared" si="1"/>
        <v>15</v>
      </c>
      <c r="R27" s="67"/>
      <c r="T27" s="68"/>
      <c r="U27" s="68"/>
      <c r="V27" s="68"/>
    </row>
    <row r="28" spans="2:22" ht="15.75" x14ac:dyDescent="0.25">
      <c r="B28" s="6">
        <f t="shared" si="0"/>
        <v>18</v>
      </c>
      <c r="C28" s="28" t="s">
        <v>85</v>
      </c>
      <c r="D28" s="46" t="s">
        <v>104</v>
      </c>
      <c r="E28" s="46"/>
      <c r="F28" s="46"/>
      <c r="G28" s="46"/>
      <c r="H28" s="46"/>
      <c r="I28" s="46"/>
      <c r="J28" s="69">
        <v>90</v>
      </c>
      <c r="K28" s="34"/>
      <c r="L28" s="33"/>
      <c r="M28" s="35"/>
      <c r="N28" s="26"/>
      <c r="O28" s="26"/>
      <c r="P28" s="4"/>
      <c r="Q28" s="10">
        <f t="shared" si="1"/>
        <v>15</v>
      </c>
      <c r="R28" s="67"/>
      <c r="T28" s="68"/>
      <c r="U28" s="68"/>
      <c r="V28" s="68"/>
    </row>
    <row r="29" spans="2:22" ht="15.75" x14ac:dyDescent="0.25">
      <c r="B29" s="6">
        <f t="shared" si="0"/>
        <v>19</v>
      </c>
      <c r="C29" s="28" t="s">
        <v>86</v>
      </c>
      <c r="D29" s="46" t="s">
        <v>105</v>
      </c>
      <c r="E29" s="46"/>
      <c r="F29" s="46"/>
      <c r="G29" s="46"/>
      <c r="H29" s="46"/>
      <c r="I29" s="46"/>
      <c r="J29" s="69">
        <v>94</v>
      </c>
      <c r="K29" s="34"/>
      <c r="L29" s="33"/>
      <c r="M29" s="35"/>
      <c r="N29" s="26"/>
      <c r="O29" s="26"/>
      <c r="P29" s="4"/>
      <c r="Q29" s="10">
        <f t="shared" si="1"/>
        <v>15.666666666666666</v>
      </c>
      <c r="R29" s="67"/>
      <c r="T29" s="68"/>
      <c r="U29" s="68"/>
      <c r="V29" s="68"/>
    </row>
    <row r="30" spans="2:22" ht="15.75" x14ac:dyDescent="0.25">
      <c r="B30" s="6">
        <f t="shared" si="0"/>
        <v>20</v>
      </c>
      <c r="C30" s="28" t="s">
        <v>87</v>
      </c>
      <c r="D30" s="46" t="s">
        <v>106</v>
      </c>
      <c r="E30" s="46"/>
      <c r="F30" s="46"/>
      <c r="G30" s="46"/>
      <c r="H30" s="46"/>
      <c r="I30" s="46"/>
      <c r="J30" s="69">
        <v>96</v>
      </c>
      <c r="K30" s="34"/>
      <c r="L30" s="33"/>
      <c r="M30" s="35"/>
      <c r="N30" s="26"/>
      <c r="O30" s="26"/>
      <c r="P30" s="4"/>
      <c r="Q30" s="10">
        <f t="shared" si="1"/>
        <v>16</v>
      </c>
      <c r="R30" s="67"/>
      <c r="T30" s="68"/>
      <c r="U30" s="68"/>
      <c r="V30" s="68"/>
    </row>
    <row r="31" spans="2:22" x14ac:dyDescent="0.25">
      <c r="B31" s="6">
        <f t="shared" ref="B31:B39" si="2">B30+1</f>
        <v>21</v>
      </c>
      <c r="C31" s="7"/>
      <c r="D31" s="56"/>
      <c r="E31" s="56"/>
      <c r="F31" s="56"/>
      <c r="G31" s="56"/>
      <c r="H31" s="56"/>
      <c r="I31" s="56"/>
      <c r="J31" s="4"/>
      <c r="K31" s="4"/>
      <c r="L31" s="4"/>
      <c r="M31" s="4"/>
      <c r="N31" s="26"/>
      <c r="O31" s="4"/>
      <c r="P31" s="4"/>
      <c r="Q31" s="45"/>
    </row>
    <row r="32" spans="2:22" x14ac:dyDescent="0.25">
      <c r="B32" s="6">
        <f t="shared" si="2"/>
        <v>22</v>
      </c>
      <c r="C32" s="7"/>
      <c r="D32" s="56"/>
      <c r="E32" s="56"/>
      <c r="F32" s="56"/>
      <c r="G32" s="56"/>
      <c r="H32" s="56"/>
      <c r="I32" s="56"/>
      <c r="J32" s="4"/>
      <c r="K32" s="4"/>
      <c r="L32" s="4"/>
      <c r="M32" s="4"/>
      <c r="N32" s="4"/>
      <c r="O32" s="4"/>
      <c r="P32" s="4"/>
      <c r="Q32" s="45"/>
    </row>
    <row r="33" spans="2:17" x14ac:dyDescent="0.25">
      <c r="B33" s="6">
        <f t="shared" si="2"/>
        <v>23</v>
      </c>
      <c r="C33" s="7"/>
      <c r="D33" s="56"/>
      <c r="E33" s="56"/>
      <c r="F33" s="56"/>
      <c r="G33" s="56"/>
      <c r="H33" s="56"/>
      <c r="I33" s="56"/>
      <c r="J33" s="4"/>
      <c r="K33" s="4"/>
      <c r="L33" s="4"/>
      <c r="M33" s="4"/>
      <c r="N33" s="4"/>
      <c r="O33" s="4"/>
      <c r="P33" s="4"/>
      <c r="Q33" s="45"/>
    </row>
    <row r="34" spans="2:17" x14ac:dyDescent="0.25">
      <c r="B34" s="6">
        <f t="shared" si="2"/>
        <v>24</v>
      </c>
      <c r="C34" s="7"/>
      <c r="D34" s="56"/>
      <c r="E34" s="56"/>
      <c r="F34" s="56"/>
      <c r="G34" s="56"/>
      <c r="H34" s="56"/>
      <c r="I34" s="56"/>
      <c r="J34" s="4"/>
      <c r="K34" s="4"/>
      <c r="L34" s="4"/>
      <c r="M34" s="4"/>
      <c r="N34" s="4"/>
      <c r="O34" s="4"/>
      <c r="P34" s="4"/>
      <c r="Q34" s="45"/>
    </row>
    <row r="35" spans="2:17" x14ac:dyDescent="0.25">
      <c r="B35" s="6">
        <f t="shared" si="2"/>
        <v>25</v>
      </c>
      <c r="C35" s="7"/>
      <c r="D35" s="56"/>
      <c r="E35" s="56"/>
      <c r="F35" s="56"/>
      <c r="G35" s="56"/>
      <c r="H35" s="56"/>
      <c r="I35" s="56"/>
      <c r="J35" s="4"/>
      <c r="K35" s="4"/>
      <c r="L35" s="4"/>
      <c r="M35" s="4"/>
      <c r="N35" s="4"/>
      <c r="O35" s="4"/>
      <c r="P35" s="4"/>
      <c r="Q35" s="45"/>
    </row>
    <row r="36" spans="2:17" x14ac:dyDescent="0.25">
      <c r="B36" s="6">
        <f t="shared" si="2"/>
        <v>26</v>
      </c>
      <c r="C36" s="7"/>
      <c r="D36" s="56"/>
      <c r="E36" s="56"/>
      <c r="F36" s="56"/>
      <c r="G36" s="56"/>
      <c r="H36" s="56"/>
      <c r="I36" s="56"/>
      <c r="J36" s="4"/>
      <c r="K36" s="4"/>
      <c r="L36" s="4"/>
      <c r="M36" s="4"/>
      <c r="N36" s="4"/>
      <c r="O36" s="4"/>
      <c r="P36" s="4"/>
      <c r="Q36" s="45"/>
    </row>
    <row r="37" spans="2:17" x14ac:dyDescent="0.25">
      <c r="B37" s="6">
        <f t="shared" si="2"/>
        <v>27</v>
      </c>
      <c r="C37" s="7"/>
      <c r="D37" s="56"/>
      <c r="E37" s="56"/>
      <c r="F37" s="56"/>
      <c r="G37" s="56"/>
      <c r="H37" s="56"/>
      <c r="I37" s="56"/>
      <c r="J37" s="4"/>
      <c r="K37" s="4"/>
      <c r="L37" s="4"/>
      <c r="M37" s="4"/>
      <c r="N37" s="4"/>
      <c r="O37" s="4"/>
      <c r="P37" s="4"/>
      <c r="Q37" s="45"/>
    </row>
    <row r="38" spans="2:17" x14ac:dyDescent="0.25">
      <c r="B38" s="6">
        <f t="shared" si="2"/>
        <v>28</v>
      </c>
      <c r="C38" s="7"/>
      <c r="D38" s="56"/>
      <c r="E38" s="56"/>
      <c r="F38" s="56"/>
      <c r="G38" s="56"/>
      <c r="H38" s="56"/>
      <c r="I38" s="56"/>
      <c r="J38" s="4"/>
      <c r="K38" s="4"/>
      <c r="L38" s="4"/>
      <c r="M38" s="4"/>
      <c r="N38" s="4"/>
      <c r="O38" s="4"/>
      <c r="P38" s="4"/>
      <c r="Q38" s="45"/>
    </row>
    <row r="39" spans="2:17" x14ac:dyDescent="0.25">
      <c r="B39" s="6">
        <f t="shared" si="2"/>
        <v>29</v>
      </c>
      <c r="C39" s="3"/>
      <c r="D39" s="57"/>
      <c r="E39" s="58"/>
      <c r="F39" s="58"/>
      <c r="G39" s="58"/>
      <c r="H39" s="58"/>
      <c r="I39" s="59"/>
      <c r="J39" s="18">
        <f>SUM(J9:J30)/20</f>
        <v>92.75</v>
      </c>
      <c r="K39" s="18">
        <f>SUM(K9:K23)/29</f>
        <v>0</v>
      </c>
      <c r="L39" s="18">
        <f>SUM(L9:L23)/20</f>
        <v>0</v>
      </c>
      <c r="M39" s="18">
        <f>SUM(M9:M30)/29</f>
        <v>0</v>
      </c>
      <c r="N39" s="18">
        <f>SUM(N9:N30)/29</f>
        <v>0</v>
      </c>
      <c r="O39" s="18">
        <f>SUM(O9:O30)/29</f>
        <v>0</v>
      </c>
      <c r="P39" s="23"/>
      <c r="Q39" s="18">
        <f>SUM(Q9:Q30)/29</f>
        <v>10.660919540229886</v>
      </c>
    </row>
    <row r="40" spans="2:17" x14ac:dyDescent="0.25">
      <c r="C40" s="52"/>
      <c r="D40" s="52"/>
      <c r="E40" s="1"/>
      <c r="H40" s="60" t="s">
        <v>19</v>
      </c>
      <c r="I40" s="60"/>
      <c r="J40" s="11">
        <f>COUNTIF(J9:J33,"&gt;=70")</f>
        <v>20</v>
      </c>
      <c r="K40" s="11">
        <f>COUNTIF(K9:K33,"&gt;=70")</f>
        <v>0</v>
      </c>
      <c r="L40" s="11">
        <f>COUNTIF(L9:L33,"&gt;=70")</f>
        <v>0</v>
      </c>
      <c r="M40" s="11">
        <f>COUNTIF(M9:M33,"&gt;=70")</f>
        <v>0</v>
      </c>
      <c r="N40" s="11">
        <f>COUNTIF(N9:N33,"&gt;=70")</f>
        <v>0</v>
      </c>
      <c r="O40" s="11">
        <f>COUNTIF(O9:O33,"&gt;=70")</f>
        <v>0</v>
      </c>
      <c r="P40" s="11">
        <f>COUNTIF(P9:P33,"&gt;=70")</f>
        <v>0</v>
      </c>
      <c r="Q40" s="15">
        <f>COUNTIF(Q9:Q34,"&gt;=70")</f>
        <v>0</v>
      </c>
    </row>
    <row r="41" spans="2:17" x14ac:dyDescent="0.25">
      <c r="C41" s="52"/>
      <c r="D41" s="52"/>
      <c r="E41" s="8"/>
      <c r="H41" s="55" t="s">
        <v>20</v>
      </c>
      <c r="I41" s="55"/>
      <c r="J41" s="12">
        <f>COUNTIF(J9:J31,"&lt;70")</f>
        <v>0</v>
      </c>
      <c r="K41" s="12">
        <f>COUNTIF(K9:K31,"&lt;70")</f>
        <v>0</v>
      </c>
      <c r="L41" s="12">
        <f>COUNTIF(L9:L31,"&lt;70")</f>
        <v>0</v>
      </c>
      <c r="M41" s="12">
        <f>COUNTIF(M9:M31,"&lt;70")</f>
        <v>0</v>
      </c>
      <c r="N41" s="12">
        <f>COUNTIF(N9:N31,"&lt;70")</f>
        <v>0</v>
      </c>
      <c r="O41" s="12">
        <f>COUNTIF(O9:O31,"&lt;70")</f>
        <v>0</v>
      </c>
      <c r="P41" s="12">
        <f>COUNTIF(P9:P31,"&lt;70")</f>
        <v>0</v>
      </c>
      <c r="Q41" s="12">
        <f>COUNTIF(Q9:Q39,"&lt;70")</f>
        <v>21</v>
      </c>
    </row>
    <row r="42" spans="2:17" x14ac:dyDescent="0.25">
      <c r="C42" s="52"/>
      <c r="D42" s="52"/>
      <c r="E42" s="52"/>
      <c r="H42" s="55" t="s">
        <v>21</v>
      </c>
      <c r="I42" s="55"/>
      <c r="J42" s="12">
        <f>COUNT(J9:J38)</f>
        <v>20</v>
      </c>
      <c r="K42" s="12">
        <f>COUNT(K9:K38)</f>
        <v>0</v>
      </c>
      <c r="L42" s="12">
        <f>COUNT(L9:L38)</f>
        <v>0</v>
      </c>
      <c r="M42" s="12">
        <f>COUNT(M9:M38)</f>
        <v>0</v>
      </c>
      <c r="N42" s="12">
        <f>COUNT(N9:N38)</f>
        <v>0</v>
      </c>
      <c r="O42" s="12">
        <f>COUNT(O9:O38)</f>
        <v>0</v>
      </c>
      <c r="P42" s="12">
        <v>0</v>
      </c>
      <c r="Q42" s="12">
        <f>COUNT(Q9:Q39)</f>
        <v>21</v>
      </c>
    </row>
    <row r="43" spans="2:17" x14ac:dyDescent="0.25">
      <c r="C43" s="52"/>
      <c r="D43" s="52"/>
      <c r="E43" s="1"/>
      <c r="H43" s="63" t="s">
        <v>16</v>
      </c>
      <c r="I43" s="63"/>
      <c r="J43" s="13">
        <f>J40/J42</f>
        <v>1</v>
      </c>
      <c r="K43" s="13" t="e">
        <f>K40/K42</f>
        <v>#DIV/0!</v>
      </c>
      <c r="L43" s="13" t="e">
        <f t="shared" ref="L43:Q43" si="3">L40/L42</f>
        <v>#DIV/0!</v>
      </c>
      <c r="M43" s="13" t="e">
        <f t="shared" si="3"/>
        <v>#DIV/0!</v>
      </c>
      <c r="N43" s="14" t="e">
        <f t="shared" si="3"/>
        <v>#DIV/0!</v>
      </c>
      <c r="O43" s="14" t="e">
        <f t="shared" si="3"/>
        <v>#DIV/0!</v>
      </c>
      <c r="P43" s="14" t="e">
        <f t="shared" si="3"/>
        <v>#DIV/0!</v>
      </c>
      <c r="Q43" s="14">
        <f t="shared" si="3"/>
        <v>0</v>
      </c>
    </row>
    <row r="44" spans="2:17" x14ac:dyDescent="0.25">
      <c r="C44" s="52"/>
      <c r="D44" s="52"/>
      <c r="E44" s="1"/>
      <c r="H44" s="63" t="s">
        <v>17</v>
      </c>
      <c r="I44" s="63"/>
      <c r="J44" s="13">
        <f>J41/J42</f>
        <v>0</v>
      </c>
      <c r="K44" s="13" t="e">
        <f t="shared" ref="K44:Q44" si="4">K41/K42</f>
        <v>#DIV/0!</v>
      </c>
      <c r="L44" s="14" t="e">
        <f t="shared" si="4"/>
        <v>#DIV/0!</v>
      </c>
      <c r="M44" s="14" t="e">
        <f t="shared" si="4"/>
        <v>#DIV/0!</v>
      </c>
      <c r="N44" s="14" t="e">
        <f t="shared" si="4"/>
        <v>#DIV/0!</v>
      </c>
      <c r="O44" s="14" t="e">
        <f t="shared" si="4"/>
        <v>#DIV/0!</v>
      </c>
      <c r="P44" s="14" t="e">
        <f t="shared" si="4"/>
        <v>#DIV/0!</v>
      </c>
      <c r="Q44" s="14">
        <f t="shared" si="4"/>
        <v>1</v>
      </c>
    </row>
    <row r="45" spans="2:17" x14ac:dyDescent="0.25">
      <c r="C45" s="52"/>
      <c r="D45" s="52"/>
      <c r="E45" s="8"/>
      <c r="J45" s="16">
        <f>COUNTIF(J9:J24, "&gt;=92")</f>
        <v>11</v>
      </c>
      <c r="K45" s="16">
        <f>COUNTIF(K9:K24, "&gt;=42")</f>
        <v>0</v>
      </c>
      <c r="L45" s="16">
        <f>COUNTIF(L9:L24, "&gt;=61")</f>
        <v>0</v>
      </c>
      <c r="M45" s="16">
        <f>COUNTIF(M9:M24, "&gt;=64")</f>
        <v>0</v>
      </c>
      <c r="N45" s="16">
        <f>COUNTIF(N9:N24, "&gt;=60")</f>
        <v>0</v>
      </c>
      <c r="O45" s="16">
        <f>COUNTIF(O9:O38,"&gt;62")</f>
        <v>0</v>
      </c>
      <c r="P45" s="22"/>
      <c r="Q45" s="16">
        <f>COUNTIF(Q9:Q38,"&gt;76")</f>
        <v>0</v>
      </c>
    </row>
    <row r="46" spans="2:17" x14ac:dyDescent="0.25">
      <c r="C46" s="1"/>
      <c r="D46" s="1"/>
      <c r="E46" s="8"/>
      <c r="J46" s="17">
        <f>J45/20</f>
        <v>0.55000000000000004</v>
      </c>
      <c r="K46" s="17">
        <f t="shared" ref="K46:N46" si="5">K45/20</f>
        <v>0</v>
      </c>
      <c r="L46" s="17">
        <f t="shared" si="5"/>
        <v>0</v>
      </c>
      <c r="M46" s="17">
        <f t="shared" si="5"/>
        <v>0</v>
      </c>
      <c r="N46" s="17">
        <f t="shared" si="5"/>
        <v>0</v>
      </c>
      <c r="O46" s="17" t="e">
        <f t="shared" ref="O46:Q46" si="6">O45/O42</f>
        <v>#DIV/0!</v>
      </c>
      <c r="P46" s="22"/>
      <c r="Q46" s="17">
        <f t="shared" si="6"/>
        <v>0</v>
      </c>
    </row>
    <row r="47" spans="2:17" x14ac:dyDescent="0.25">
      <c r="J47" s="61"/>
      <c r="K47" s="61"/>
      <c r="L47" s="61"/>
      <c r="M47" s="61"/>
      <c r="N47" s="61"/>
      <c r="O47" s="61"/>
      <c r="P47" s="61"/>
    </row>
    <row r="48" spans="2:17" x14ac:dyDescent="0.25">
      <c r="J48" s="62" t="s">
        <v>18</v>
      </c>
      <c r="K48" s="62"/>
      <c r="L48" s="62"/>
      <c r="M48" s="62"/>
      <c r="N48" s="62"/>
      <c r="O48" s="62"/>
      <c r="P48" s="62"/>
    </row>
  </sheetData>
  <mergeCells count="53">
    <mergeCell ref="C45:D45"/>
    <mergeCell ref="J47:P47"/>
    <mergeCell ref="J48:P48"/>
    <mergeCell ref="C42:E42"/>
    <mergeCell ref="H42:I42"/>
    <mergeCell ref="C43:D43"/>
    <mergeCell ref="H43:I43"/>
    <mergeCell ref="C44:D44"/>
    <mergeCell ref="H44:I44"/>
    <mergeCell ref="C41:D41"/>
    <mergeCell ref="H41:I41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C40:D40"/>
    <mergeCell ref="H40:I40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20:I20"/>
    <mergeCell ref="D13:I13"/>
    <mergeCell ref="D14:I14"/>
    <mergeCell ref="D15:I15"/>
    <mergeCell ref="D16:I16"/>
    <mergeCell ref="D17:I17"/>
    <mergeCell ref="D19:I19"/>
    <mergeCell ref="D18:I18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17" type="noConversion"/>
  <conditionalFormatting sqref="J9:O30">
    <cfRule type="cellIs" dxfId="11" priority="3" operator="equal">
      <formula>0</formula>
    </cfRule>
  </conditionalFormatting>
  <conditionalFormatting sqref="K9:N9 K10:O10 J9:J30">
    <cfRule type="cellIs" dxfId="10" priority="10" operator="lessThan">
      <formula>70</formula>
    </cfRule>
  </conditionalFormatting>
  <conditionalFormatting sqref="K14:O14">
    <cfRule type="cellIs" dxfId="9" priority="1" operator="lessThan">
      <formula>70</formula>
    </cfRule>
  </conditionalFormatting>
  <conditionalFormatting sqref="M9:M30">
    <cfRule type="cellIs" dxfId="8" priority="4" operator="lessThan">
      <formula>70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51B6-36BA-49F2-A742-4E44A35DCC7D}">
  <dimension ref="B2:U48"/>
  <sheetViews>
    <sheetView topLeftCell="A28" zoomScale="85" zoomScaleNormal="85" workbookViewId="0">
      <selection activeCell="W24" sqref="W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5.7109375" customWidth="1"/>
    <col min="10" max="10" width="7.28515625" customWidth="1"/>
    <col min="11" max="11" width="7.85546875" customWidth="1"/>
    <col min="12" max="12" width="7.28515625" customWidth="1"/>
    <col min="13" max="13" width="5.7109375" customWidth="1"/>
    <col min="14" max="14" width="8.42578125" bestFit="1" customWidth="1"/>
    <col min="15" max="15" width="7.5703125" bestFit="1" customWidth="1"/>
    <col min="16" max="16" width="8.42578125" bestFit="1" customWidth="1"/>
    <col min="17" max="17" width="5.7109375" customWidth="1"/>
    <col min="18" max="18" width="8.7109375" customWidth="1"/>
    <col min="19" max="20" width="5.7109375" customWidth="1"/>
    <col min="21" max="21" width="9.5703125" customWidth="1"/>
  </cols>
  <sheetData>
    <row r="2" spans="2:20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2"/>
    </row>
    <row r="3" spans="2:20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"/>
    </row>
    <row r="4" spans="2:20" x14ac:dyDescent="0.25">
      <c r="C4" t="s">
        <v>0</v>
      </c>
      <c r="D4" s="49" t="s">
        <v>163</v>
      </c>
      <c r="E4" s="49"/>
      <c r="F4" s="49"/>
      <c r="G4" s="49"/>
      <c r="I4" t="s">
        <v>1</v>
      </c>
      <c r="K4" s="50" t="s">
        <v>164</v>
      </c>
      <c r="L4" s="50"/>
      <c r="N4" t="s">
        <v>2</v>
      </c>
      <c r="O4" s="51">
        <v>45721</v>
      </c>
      <c r="P4" s="5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50" t="s">
        <v>131</v>
      </c>
      <c r="E6" s="50"/>
      <c r="F6" s="50"/>
      <c r="G6" s="50"/>
      <c r="I6" s="52" t="s">
        <v>22</v>
      </c>
      <c r="J6" s="52"/>
      <c r="K6" s="52"/>
      <c r="L6" s="53" t="s">
        <v>24</v>
      </c>
      <c r="M6" s="53"/>
      <c r="N6" s="53"/>
      <c r="O6" s="53"/>
      <c r="P6" s="53"/>
      <c r="Q6" s="53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4"/>
      <c r="K8" s="4" t="s">
        <v>7</v>
      </c>
      <c r="L8" s="19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20" ht="15.75" x14ac:dyDescent="0.25">
      <c r="B9" s="6">
        <v>1</v>
      </c>
      <c r="C9" s="3" t="s">
        <v>165</v>
      </c>
      <c r="D9" s="64" t="s">
        <v>166</v>
      </c>
      <c r="E9" s="65"/>
      <c r="F9" s="65"/>
      <c r="G9" s="65"/>
      <c r="H9" s="65"/>
      <c r="I9" s="66"/>
      <c r="J9" s="38"/>
      <c r="K9" s="82">
        <v>0</v>
      </c>
      <c r="L9" s="29"/>
      <c r="M9" s="78"/>
      <c r="N9" s="42"/>
      <c r="O9" s="26"/>
      <c r="P9" s="20"/>
      <c r="Q9" s="4">
        <v>0</v>
      </c>
      <c r="R9" s="10">
        <f>SUM(K9:O9)/5</f>
        <v>0</v>
      </c>
      <c r="T9" s="24"/>
    </row>
    <row r="10" spans="2:20" ht="15.75" x14ac:dyDescent="0.25">
      <c r="B10" s="6">
        <f>B9+1</f>
        <v>2</v>
      </c>
      <c r="C10" s="3" t="s">
        <v>167</v>
      </c>
      <c r="D10" s="64" t="s">
        <v>168</v>
      </c>
      <c r="E10" s="65"/>
      <c r="F10" s="65"/>
      <c r="G10" s="65"/>
      <c r="H10" s="65"/>
      <c r="I10" s="66"/>
      <c r="J10" s="38"/>
      <c r="K10" s="29">
        <v>95</v>
      </c>
      <c r="L10" s="29"/>
      <c r="M10" s="78"/>
      <c r="N10" s="42"/>
      <c r="O10" s="26"/>
      <c r="P10" s="20"/>
      <c r="Q10" s="4">
        <v>0</v>
      </c>
      <c r="R10" s="10">
        <f t="shared" ref="R10:R31" si="0">SUM(K10:O10)/5</f>
        <v>19</v>
      </c>
      <c r="T10" s="24"/>
    </row>
    <row r="11" spans="2:20" ht="15.75" x14ac:dyDescent="0.25">
      <c r="B11" s="6">
        <f t="shared" ref="B11:B38" si="1">B10+1</f>
        <v>3</v>
      </c>
      <c r="C11" s="3" t="s">
        <v>169</v>
      </c>
      <c r="D11" s="64" t="s">
        <v>170</v>
      </c>
      <c r="E11" s="65"/>
      <c r="F11" s="65"/>
      <c r="G11" s="65"/>
      <c r="H11" s="65"/>
      <c r="I11" s="66"/>
      <c r="J11" s="38"/>
      <c r="K11" s="29">
        <v>91</v>
      </c>
      <c r="L11" s="29"/>
      <c r="M11" s="78"/>
      <c r="N11" s="42"/>
      <c r="O11" s="26"/>
      <c r="P11" s="20"/>
      <c r="Q11" s="4">
        <v>0</v>
      </c>
      <c r="R11" s="10">
        <f t="shared" si="0"/>
        <v>18.2</v>
      </c>
      <c r="T11" s="24"/>
    </row>
    <row r="12" spans="2:20" ht="15.75" x14ac:dyDescent="0.25">
      <c r="B12" s="6">
        <f t="shared" si="1"/>
        <v>4</v>
      </c>
      <c r="C12" s="3" t="s">
        <v>171</v>
      </c>
      <c r="D12" s="64" t="s">
        <v>172</v>
      </c>
      <c r="E12" s="65"/>
      <c r="F12" s="65"/>
      <c r="G12" s="65"/>
      <c r="H12" s="65"/>
      <c r="I12" s="66"/>
      <c r="J12" s="38"/>
      <c r="K12" s="29">
        <v>95</v>
      </c>
      <c r="L12" s="29"/>
      <c r="M12" s="79"/>
      <c r="N12" s="44"/>
      <c r="O12" s="26"/>
      <c r="P12" s="20"/>
      <c r="Q12" s="4">
        <v>0</v>
      </c>
      <c r="R12" s="10">
        <f t="shared" si="0"/>
        <v>19</v>
      </c>
      <c r="T12" s="24"/>
    </row>
    <row r="13" spans="2:20" ht="15.75" x14ac:dyDescent="0.25">
      <c r="B13" s="6">
        <f t="shared" si="1"/>
        <v>5</v>
      </c>
      <c r="C13" s="3" t="s">
        <v>173</v>
      </c>
      <c r="D13" s="64" t="s">
        <v>174</v>
      </c>
      <c r="E13" s="65"/>
      <c r="F13" s="65"/>
      <c r="G13" s="65"/>
      <c r="H13" s="65"/>
      <c r="I13" s="66"/>
      <c r="J13" s="38"/>
      <c r="K13" s="29">
        <v>96</v>
      </c>
      <c r="L13" s="31"/>
      <c r="M13" s="78"/>
      <c r="N13" s="42"/>
      <c r="O13" s="26"/>
      <c r="P13" s="20"/>
      <c r="Q13" s="4">
        <v>0</v>
      </c>
      <c r="R13" s="10">
        <f t="shared" si="0"/>
        <v>19.2</v>
      </c>
      <c r="T13" s="24"/>
    </row>
    <row r="14" spans="2:20" ht="15.75" x14ac:dyDescent="0.25">
      <c r="B14" s="6">
        <f t="shared" si="1"/>
        <v>6</v>
      </c>
      <c r="C14" s="3" t="s">
        <v>175</v>
      </c>
      <c r="D14" s="64" t="s">
        <v>176</v>
      </c>
      <c r="E14" s="65"/>
      <c r="F14" s="65"/>
      <c r="G14" s="65"/>
      <c r="H14" s="65"/>
      <c r="I14" s="66"/>
      <c r="J14" s="38"/>
      <c r="K14" s="29">
        <v>85</v>
      </c>
      <c r="L14" s="29"/>
      <c r="M14" s="79"/>
      <c r="N14" s="44"/>
      <c r="O14" s="26"/>
      <c r="P14" s="21"/>
      <c r="Q14" s="4">
        <v>0</v>
      </c>
      <c r="R14" s="10">
        <f t="shared" si="0"/>
        <v>17</v>
      </c>
      <c r="T14" s="24"/>
    </row>
    <row r="15" spans="2:20" ht="15.75" x14ac:dyDescent="0.25">
      <c r="B15" s="6">
        <f t="shared" si="1"/>
        <v>7</v>
      </c>
      <c r="C15" s="3" t="s">
        <v>177</v>
      </c>
      <c r="D15" s="64" t="s">
        <v>178</v>
      </c>
      <c r="E15" s="65"/>
      <c r="F15" s="65"/>
      <c r="G15" s="65"/>
      <c r="H15" s="65"/>
      <c r="I15" s="66"/>
      <c r="J15" s="38"/>
      <c r="K15" s="29">
        <v>90</v>
      </c>
      <c r="L15" s="29"/>
      <c r="M15" s="78"/>
      <c r="N15" s="42"/>
      <c r="O15" s="26"/>
      <c r="P15" s="20"/>
      <c r="Q15" s="4">
        <v>0</v>
      </c>
      <c r="R15" s="10">
        <f t="shared" si="0"/>
        <v>18</v>
      </c>
      <c r="T15" s="24"/>
    </row>
    <row r="16" spans="2:20" ht="15.75" x14ac:dyDescent="0.25">
      <c r="B16" s="6">
        <f t="shared" si="1"/>
        <v>8</v>
      </c>
      <c r="C16" s="3" t="s">
        <v>179</v>
      </c>
      <c r="D16" s="64" t="s">
        <v>180</v>
      </c>
      <c r="E16" s="65"/>
      <c r="F16" s="65"/>
      <c r="G16" s="65"/>
      <c r="H16" s="65"/>
      <c r="I16" s="66"/>
      <c r="J16" s="38"/>
      <c r="K16" s="29">
        <v>90</v>
      </c>
      <c r="L16" s="29"/>
      <c r="M16" s="78"/>
      <c r="N16" s="42"/>
      <c r="O16" s="26"/>
      <c r="P16" s="20"/>
      <c r="Q16" s="4">
        <v>0</v>
      </c>
      <c r="R16" s="10">
        <f t="shared" si="0"/>
        <v>18</v>
      </c>
      <c r="T16" s="24"/>
    </row>
    <row r="17" spans="2:21" ht="15.75" x14ac:dyDescent="0.25">
      <c r="B17" s="6">
        <f t="shared" si="1"/>
        <v>9</v>
      </c>
      <c r="C17" s="3" t="s">
        <v>181</v>
      </c>
      <c r="D17" s="64" t="s">
        <v>182</v>
      </c>
      <c r="E17" s="65"/>
      <c r="F17" s="65"/>
      <c r="G17" s="65"/>
      <c r="H17" s="65"/>
      <c r="I17" s="66"/>
      <c r="J17" s="38"/>
      <c r="K17" s="29">
        <v>91</v>
      </c>
      <c r="L17" s="29"/>
      <c r="M17" s="78"/>
      <c r="N17" s="42"/>
      <c r="O17" s="26"/>
      <c r="P17" s="20"/>
      <c r="Q17" s="4">
        <v>0</v>
      </c>
      <c r="R17" s="10">
        <f t="shared" si="0"/>
        <v>18.2</v>
      </c>
      <c r="T17" s="24"/>
    </row>
    <row r="18" spans="2:21" ht="15.75" x14ac:dyDescent="0.25">
      <c r="B18" s="6">
        <f t="shared" si="1"/>
        <v>10</v>
      </c>
      <c r="C18" s="3" t="s">
        <v>183</v>
      </c>
      <c r="D18" s="64" t="s">
        <v>184</v>
      </c>
      <c r="E18" s="65"/>
      <c r="F18" s="65"/>
      <c r="G18" s="65"/>
      <c r="H18" s="65"/>
      <c r="I18" s="66"/>
      <c r="J18" s="38"/>
      <c r="K18" s="29">
        <v>92</v>
      </c>
      <c r="L18" s="31"/>
      <c r="M18" s="78"/>
      <c r="N18" s="42"/>
      <c r="O18" s="26"/>
      <c r="P18" s="20"/>
      <c r="Q18" s="4">
        <v>0</v>
      </c>
      <c r="R18" s="10">
        <f t="shared" si="0"/>
        <v>18.399999999999999</v>
      </c>
      <c r="T18" s="24"/>
    </row>
    <row r="19" spans="2:21" ht="15.75" x14ac:dyDescent="0.25">
      <c r="B19" s="6">
        <f t="shared" si="1"/>
        <v>11</v>
      </c>
      <c r="C19" s="3" t="s">
        <v>185</v>
      </c>
      <c r="D19" s="64" t="s">
        <v>186</v>
      </c>
      <c r="E19" s="65"/>
      <c r="F19" s="65"/>
      <c r="G19" s="65"/>
      <c r="H19" s="65"/>
      <c r="I19" s="66"/>
      <c r="J19" s="38"/>
      <c r="K19" s="29">
        <v>87</v>
      </c>
      <c r="L19" s="29"/>
      <c r="M19" s="78"/>
      <c r="N19" s="42"/>
      <c r="O19" s="26"/>
      <c r="P19" s="20"/>
      <c r="Q19" s="4">
        <v>0</v>
      </c>
      <c r="R19" s="10">
        <f t="shared" si="0"/>
        <v>17.399999999999999</v>
      </c>
      <c r="T19" s="24"/>
    </row>
    <row r="20" spans="2:21" ht="15.75" x14ac:dyDescent="0.25">
      <c r="B20" s="6">
        <f t="shared" si="1"/>
        <v>12</v>
      </c>
      <c r="C20" s="3" t="s">
        <v>187</v>
      </c>
      <c r="D20" s="64" t="s">
        <v>188</v>
      </c>
      <c r="E20" s="65"/>
      <c r="F20" s="65"/>
      <c r="G20" s="65"/>
      <c r="H20" s="65"/>
      <c r="I20" s="66"/>
      <c r="J20" s="38"/>
      <c r="K20" s="29">
        <v>92</v>
      </c>
      <c r="L20" s="29"/>
      <c r="M20" s="78"/>
      <c r="N20" s="43"/>
      <c r="O20" s="26"/>
      <c r="P20" s="4"/>
      <c r="Q20" s="4"/>
      <c r="R20" s="10">
        <f t="shared" si="0"/>
        <v>18.399999999999999</v>
      </c>
      <c r="T20" s="24"/>
    </row>
    <row r="21" spans="2:21" ht="15.75" x14ac:dyDescent="0.25">
      <c r="B21" s="6">
        <f t="shared" si="1"/>
        <v>13</v>
      </c>
      <c r="C21" s="3" t="s">
        <v>189</v>
      </c>
      <c r="D21" s="64" t="s">
        <v>190</v>
      </c>
      <c r="E21" s="65"/>
      <c r="F21" s="65"/>
      <c r="G21" s="65"/>
      <c r="H21" s="65"/>
      <c r="I21" s="66"/>
      <c r="J21" s="38"/>
      <c r="K21" s="29">
        <v>94</v>
      </c>
      <c r="L21" s="29"/>
      <c r="M21" s="78"/>
      <c r="N21" s="44"/>
      <c r="O21" s="26"/>
      <c r="P21" s="4"/>
      <c r="Q21" s="4"/>
      <c r="R21" s="10">
        <f t="shared" si="0"/>
        <v>18.8</v>
      </c>
      <c r="T21" s="24"/>
    </row>
    <row r="22" spans="2:21" ht="15.75" x14ac:dyDescent="0.25">
      <c r="B22" s="6">
        <f t="shared" si="1"/>
        <v>14</v>
      </c>
      <c r="C22" s="3" t="s">
        <v>191</v>
      </c>
      <c r="D22" s="64" t="s">
        <v>192</v>
      </c>
      <c r="E22" s="65"/>
      <c r="F22" s="65"/>
      <c r="G22" s="65"/>
      <c r="H22" s="65"/>
      <c r="I22" s="66"/>
      <c r="J22" s="38"/>
      <c r="K22" s="31">
        <v>0</v>
      </c>
      <c r="L22" s="29"/>
      <c r="M22" s="78"/>
      <c r="N22" s="42"/>
      <c r="O22" s="26"/>
      <c r="P22" s="4"/>
      <c r="Q22" s="4"/>
      <c r="R22" s="10">
        <f t="shared" si="0"/>
        <v>0</v>
      </c>
      <c r="T22" s="24"/>
      <c r="U22" s="22"/>
    </row>
    <row r="23" spans="2:21" ht="15.75" x14ac:dyDescent="0.25">
      <c r="B23" s="6">
        <f t="shared" si="1"/>
        <v>15</v>
      </c>
      <c r="C23" s="3" t="s">
        <v>193</v>
      </c>
      <c r="D23" s="64" t="s">
        <v>194</v>
      </c>
      <c r="E23" s="65"/>
      <c r="F23" s="65"/>
      <c r="G23" s="65"/>
      <c r="H23" s="65"/>
      <c r="I23" s="66"/>
      <c r="J23" s="38"/>
      <c r="K23" s="29">
        <v>96</v>
      </c>
      <c r="L23" s="29"/>
      <c r="M23" s="78"/>
      <c r="N23" s="42"/>
      <c r="O23" s="26"/>
      <c r="P23" s="4"/>
      <c r="Q23" s="4"/>
      <c r="R23" s="10">
        <f t="shared" si="0"/>
        <v>19.2</v>
      </c>
      <c r="T23" s="24"/>
    </row>
    <row r="24" spans="2:21" ht="15.75" x14ac:dyDescent="0.25">
      <c r="B24" s="6">
        <f t="shared" si="1"/>
        <v>16</v>
      </c>
      <c r="C24" s="3" t="s">
        <v>195</v>
      </c>
      <c r="D24" s="64" t="s">
        <v>196</v>
      </c>
      <c r="E24" s="65"/>
      <c r="F24" s="65"/>
      <c r="G24" s="65"/>
      <c r="H24" s="65"/>
      <c r="I24" s="66"/>
      <c r="J24" s="38"/>
      <c r="K24" s="31">
        <v>0</v>
      </c>
      <c r="L24" s="29"/>
      <c r="M24" s="78"/>
      <c r="N24" s="42"/>
      <c r="O24" s="26"/>
      <c r="P24" s="4"/>
      <c r="Q24" s="4"/>
      <c r="R24" s="10">
        <f t="shared" si="0"/>
        <v>0</v>
      </c>
      <c r="T24" s="24"/>
    </row>
    <row r="25" spans="2:21" ht="15.75" x14ac:dyDescent="0.25">
      <c r="B25" s="6">
        <f t="shared" si="1"/>
        <v>17</v>
      </c>
      <c r="C25" s="3" t="s">
        <v>197</v>
      </c>
      <c r="D25" s="64" t="s">
        <v>198</v>
      </c>
      <c r="E25" s="65"/>
      <c r="F25" s="65"/>
      <c r="G25" s="65"/>
      <c r="H25" s="65"/>
      <c r="I25" s="66"/>
      <c r="J25" s="38"/>
      <c r="K25" s="29">
        <v>94</v>
      </c>
      <c r="L25" s="29"/>
      <c r="M25" s="78"/>
      <c r="N25" s="42"/>
      <c r="O25" s="26"/>
      <c r="P25" s="4"/>
      <c r="Q25" s="4"/>
      <c r="R25" s="10">
        <f t="shared" si="0"/>
        <v>18.8</v>
      </c>
      <c r="T25" s="24"/>
    </row>
    <row r="26" spans="2:21" ht="15.75" x14ac:dyDescent="0.25">
      <c r="B26" s="6">
        <f t="shared" si="1"/>
        <v>18</v>
      </c>
      <c r="C26" s="3" t="s">
        <v>199</v>
      </c>
      <c r="D26" s="64" t="s">
        <v>200</v>
      </c>
      <c r="E26" s="65"/>
      <c r="F26" s="65"/>
      <c r="G26" s="65"/>
      <c r="H26" s="65"/>
      <c r="I26" s="66"/>
      <c r="J26" s="38"/>
      <c r="K26" s="29">
        <v>84</v>
      </c>
      <c r="L26" s="29"/>
      <c r="M26" s="78"/>
      <c r="N26" s="42"/>
      <c r="O26" s="26"/>
      <c r="P26" s="4"/>
      <c r="Q26" s="4"/>
      <c r="R26" s="10">
        <f t="shared" si="0"/>
        <v>16.8</v>
      </c>
      <c r="T26" s="24"/>
    </row>
    <row r="27" spans="2:21" ht="15.75" x14ac:dyDescent="0.25">
      <c r="B27" s="6">
        <f t="shared" si="1"/>
        <v>19</v>
      </c>
      <c r="C27" s="3" t="s">
        <v>201</v>
      </c>
      <c r="D27" s="64" t="s">
        <v>202</v>
      </c>
      <c r="E27" s="65"/>
      <c r="F27" s="65"/>
      <c r="G27" s="65"/>
      <c r="H27" s="65"/>
      <c r="I27" s="66"/>
      <c r="J27" s="38"/>
      <c r="K27" s="29">
        <v>86</v>
      </c>
      <c r="L27" s="29"/>
      <c r="M27" s="78"/>
      <c r="N27" s="44"/>
      <c r="O27" s="26"/>
      <c r="P27" s="4"/>
      <c r="Q27" s="4"/>
      <c r="R27" s="10">
        <f t="shared" si="0"/>
        <v>17.2</v>
      </c>
      <c r="T27" s="24"/>
    </row>
    <row r="28" spans="2:21" ht="15.75" x14ac:dyDescent="0.25">
      <c r="B28" s="6">
        <f t="shared" si="1"/>
        <v>20</v>
      </c>
      <c r="C28" s="3" t="s">
        <v>203</v>
      </c>
      <c r="D28" s="64" t="s">
        <v>204</v>
      </c>
      <c r="E28" s="65"/>
      <c r="F28" s="65"/>
      <c r="G28" s="65"/>
      <c r="H28" s="65"/>
      <c r="I28" s="66"/>
      <c r="J28" s="38"/>
      <c r="K28" s="29">
        <v>75</v>
      </c>
      <c r="L28" s="29"/>
      <c r="M28" s="79"/>
      <c r="N28" s="42"/>
      <c r="O28" s="26"/>
      <c r="P28" s="4"/>
      <c r="Q28" s="4"/>
      <c r="R28" s="10">
        <f t="shared" si="0"/>
        <v>15</v>
      </c>
      <c r="T28" s="24"/>
    </row>
    <row r="29" spans="2:21" ht="15.75" x14ac:dyDescent="0.25">
      <c r="B29" s="6">
        <f t="shared" si="1"/>
        <v>21</v>
      </c>
      <c r="C29" s="3" t="s">
        <v>205</v>
      </c>
      <c r="D29" s="64" t="s">
        <v>206</v>
      </c>
      <c r="E29" s="65"/>
      <c r="F29" s="65"/>
      <c r="G29" s="65"/>
      <c r="H29" s="65"/>
      <c r="I29" s="66"/>
      <c r="J29" s="38"/>
      <c r="K29" s="29">
        <v>90</v>
      </c>
      <c r="L29" s="29"/>
      <c r="M29" s="78"/>
      <c r="N29" s="42"/>
      <c r="O29" s="4"/>
      <c r="P29" s="4"/>
      <c r="Q29" s="4"/>
      <c r="R29" s="10">
        <f t="shared" si="0"/>
        <v>18</v>
      </c>
      <c r="T29" s="24"/>
    </row>
    <row r="30" spans="2:21" ht="15.75" x14ac:dyDescent="0.25">
      <c r="B30" s="6">
        <f t="shared" si="1"/>
        <v>22</v>
      </c>
      <c r="C30" s="3" t="s">
        <v>207</v>
      </c>
      <c r="D30" s="64" t="s">
        <v>208</v>
      </c>
      <c r="E30" s="65"/>
      <c r="F30" s="65"/>
      <c r="G30" s="65"/>
      <c r="H30" s="65"/>
      <c r="I30" s="66"/>
      <c r="J30" s="38"/>
      <c r="K30" s="29">
        <v>96</v>
      </c>
      <c r="L30" s="29"/>
      <c r="M30" s="78"/>
      <c r="N30" s="42"/>
      <c r="O30" s="4"/>
      <c r="P30" s="4"/>
      <c r="Q30" s="4"/>
      <c r="R30" s="10">
        <f t="shared" si="0"/>
        <v>19.2</v>
      </c>
      <c r="T30" s="24"/>
    </row>
    <row r="31" spans="2:21" ht="15.75" x14ac:dyDescent="0.25">
      <c r="B31" s="6">
        <f t="shared" si="1"/>
        <v>23</v>
      </c>
      <c r="C31" s="3" t="s">
        <v>209</v>
      </c>
      <c r="D31" s="64" t="s">
        <v>210</v>
      </c>
      <c r="E31" s="65"/>
      <c r="F31" s="65"/>
      <c r="G31" s="65"/>
      <c r="H31" s="65"/>
      <c r="I31" s="66"/>
      <c r="J31" s="38"/>
      <c r="K31" s="31">
        <v>0</v>
      </c>
      <c r="L31" s="29"/>
      <c r="M31" s="79"/>
      <c r="N31" s="44"/>
      <c r="O31" s="4"/>
      <c r="P31" s="4"/>
      <c r="Q31" s="4"/>
      <c r="R31" s="10">
        <f t="shared" si="0"/>
        <v>0</v>
      </c>
      <c r="T31" s="24"/>
    </row>
    <row r="32" spans="2:21" ht="15.75" x14ac:dyDescent="0.25">
      <c r="B32" s="6">
        <f t="shared" si="1"/>
        <v>24</v>
      </c>
      <c r="C32" s="3" t="s">
        <v>211</v>
      </c>
      <c r="D32" s="64" t="s">
        <v>212</v>
      </c>
      <c r="E32" s="65"/>
      <c r="F32" s="65"/>
      <c r="G32" s="65"/>
      <c r="H32" s="65"/>
      <c r="I32" s="66"/>
      <c r="J32" s="38"/>
      <c r="K32" s="76">
        <v>81</v>
      </c>
      <c r="L32" s="29"/>
      <c r="M32" s="78"/>
      <c r="N32" s="42"/>
      <c r="O32" s="4"/>
      <c r="P32" s="4"/>
      <c r="Q32" s="4"/>
      <c r="R32" s="10">
        <f t="shared" ref="R32:R57" si="2">SUM(K32:O32)/4</f>
        <v>20.25</v>
      </c>
      <c r="T32" s="24"/>
    </row>
    <row r="33" spans="2:20" ht="15.75" x14ac:dyDescent="0.25">
      <c r="B33" s="6">
        <f t="shared" si="1"/>
        <v>25</v>
      </c>
      <c r="C33" s="3" t="s">
        <v>213</v>
      </c>
      <c r="D33" s="64" t="s">
        <v>214</v>
      </c>
      <c r="E33" s="65"/>
      <c r="F33" s="65"/>
      <c r="G33" s="65"/>
      <c r="H33" s="65"/>
      <c r="I33" s="66"/>
      <c r="J33" s="38"/>
      <c r="K33" s="76">
        <v>95</v>
      </c>
      <c r="L33" s="29"/>
      <c r="M33" s="78"/>
      <c r="N33" s="42"/>
      <c r="O33" s="4"/>
      <c r="P33" s="4"/>
      <c r="Q33" s="4"/>
      <c r="R33" s="10">
        <v>0</v>
      </c>
      <c r="T33" s="24"/>
    </row>
    <row r="34" spans="2:20" ht="15.75" x14ac:dyDescent="0.25">
      <c r="B34" s="6">
        <f t="shared" si="1"/>
        <v>26</v>
      </c>
      <c r="C34" s="3" t="s">
        <v>215</v>
      </c>
      <c r="D34" s="64" t="s">
        <v>216</v>
      </c>
      <c r="E34" s="65"/>
      <c r="F34" s="65"/>
      <c r="G34" s="65"/>
      <c r="H34" s="65"/>
      <c r="I34" s="66"/>
      <c r="J34" s="38"/>
      <c r="K34" s="76">
        <v>95</v>
      </c>
      <c r="L34" s="29"/>
      <c r="M34" s="79"/>
      <c r="N34" s="42"/>
      <c r="O34" s="4"/>
      <c r="P34" s="4"/>
      <c r="Q34" s="4"/>
      <c r="R34" s="10">
        <f t="shared" si="2"/>
        <v>23.75</v>
      </c>
      <c r="T34" s="24"/>
    </row>
    <row r="35" spans="2:20" ht="15.75" x14ac:dyDescent="0.25">
      <c r="B35" s="6">
        <f t="shared" si="1"/>
        <v>27</v>
      </c>
      <c r="C35" s="3" t="s">
        <v>217</v>
      </c>
      <c r="D35" s="64" t="s">
        <v>218</v>
      </c>
      <c r="E35" s="65"/>
      <c r="F35" s="65"/>
      <c r="G35" s="65"/>
      <c r="H35" s="65"/>
      <c r="I35" s="66"/>
      <c r="J35" s="38"/>
      <c r="K35" s="76">
        <v>90</v>
      </c>
      <c r="L35" s="29"/>
      <c r="M35" s="79"/>
      <c r="N35" s="42"/>
      <c r="O35" s="4"/>
      <c r="P35" s="4"/>
      <c r="Q35" s="4"/>
      <c r="R35" s="10">
        <f t="shared" si="2"/>
        <v>22.5</v>
      </c>
      <c r="T35" s="24"/>
    </row>
    <row r="36" spans="2:20" x14ac:dyDescent="0.25">
      <c r="B36" s="6">
        <f t="shared" si="1"/>
        <v>28</v>
      </c>
      <c r="C36" s="3" t="s">
        <v>219</v>
      </c>
      <c r="D36" s="64" t="s">
        <v>220</v>
      </c>
      <c r="E36" s="65"/>
      <c r="F36" s="65"/>
      <c r="G36" s="65"/>
      <c r="H36" s="65"/>
      <c r="I36" s="66"/>
      <c r="J36" s="6"/>
      <c r="K36" s="83">
        <v>92</v>
      </c>
      <c r="L36" s="80"/>
      <c r="M36" s="4"/>
      <c r="N36" s="4"/>
      <c r="O36" s="4"/>
      <c r="P36" s="4"/>
      <c r="Q36" s="4"/>
      <c r="R36" s="45"/>
    </row>
    <row r="37" spans="2:20" x14ac:dyDescent="0.25">
      <c r="B37" s="6">
        <f t="shared" si="1"/>
        <v>29</v>
      </c>
      <c r="C37" s="3" t="s">
        <v>221</v>
      </c>
      <c r="D37" s="64" t="s">
        <v>222</v>
      </c>
      <c r="E37" s="65"/>
      <c r="F37" s="65"/>
      <c r="G37" s="65"/>
      <c r="H37" s="65"/>
      <c r="I37" s="66"/>
      <c r="J37" s="6"/>
      <c r="K37" s="84">
        <v>0</v>
      </c>
      <c r="L37" s="4"/>
      <c r="M37" s="4"/>
      <c r="N37" s="4"/>
      <c r="O37" s="4"/>
      <c r="P37" s="4"/>
      <c r="Q37" s="4"/>
      <c r="R37" s="45"/>
    </row>
    <row r="38" spans="2:20" x14ac:dyDescent="0.25">
      <c r="B38" s="6">
        <f t="shared" si="1"/>
        <v>30</v>
      </c>
      <c r="C38" s="7"/>
      <c r="D38" s="56"/>
      <c r="E38" s="56"/>
      <c r="F38" s="56"/>
      <c r="G38" s="56"/>
      <c r="H38" s="56"/>
      <c r="I38" s="56"/>
      <c r="J38" s="6"/>
      <c r="K38" s="4"/>
      <c r="L38" s="4"/>
      <c r="M38" s="4"/>
      <c r="N38" s="4"/>
      <c r="O38" s="4"/>
      <c r="P38" s="4"/>
      <c r="Q38" s="4"/>
      <c r="R38" s="45"/>
    </row>
    <row r="39" spans="2:20" x14ac:dyDescent="0.25">
      <c r="B39" s="6" t="e">
        <f>#REF!+1</f>
        <v>#REF!</v>
      </c>
      <c r="C39" s="3"/>
      <c r="D39" s="57"/>
      <c r="E39" s="58"/>
      <c r="F39" s="58"/>
      <c r="G39" s="58"/>
      <c r="H39" s="58"/>
      <c r="I39" s="59"/>
      <c r="J39" s="37"/>
      <c r="K39" s="18">
        <f>SUM(K9:K28)/29</f>
        <v>52.862068965517238</v>
      </c>
      <c r="L39" s="18">
        <f>SUM(L9:L28)/27</f>
        <v>0</v>
      </c>
      <c r="M39" s="18">
        <f>SUM(M9:M28)/20</f>
        <v>0</v>
      </c>
      <c r="N39" s="18">
        <f>SUM(N9:N35)/27</f>
        <v>0</v>
      </c>
      <c r="O39" s="18">
        <f>SUM(O9:O28)/20</f>
        <v>0</v>
      </c>
      <c r="P39" s="18">
        <f>SUM(P9:P19)/11</f>
        <v>0</v>
      </c>
      <c r="Q39" s="23"/>
      <c r="R39" s="18">
        <f>SUM(R9:R35)/27</f>
        <v>15.196296296296296</v>
      </c>
    </row>
    <row r="40" spans="2:20" x14ac:dyDescent="0.25">
      <c r="C40" s="52"/>
      <c r="D40" s="52"/>
      <c r="E40" s="1"/>
      <c r="H40" s="60" t="s">
        <v>19</v>
      </c>
      <c r="I40" s="60"/>
      <c r="J40" s="11"/>
      <c r="K40" s="11">
        <f t="shared" ref="K40:R40" si="3">COUNTIF(K9:K38,"&gt;=70")</f>
        <v>24</v>
      </c>
      <c r="L40" s="11">
        <f t="shared" si="3"/>
        <v>0</v>
      </c>
      <c r="M40" s="11">
        <f t="shared" si="3"/>
        <v>0</v>
      </c>
      <c r="N40" s="11">
        <f t="shared" si="3"/>
        <v>0</v>
      </c>
      <c r="O40" s="11">
        <f t="shared" si="3"/>
        <v>0</v>
      </c>
      <c r="P40" s="11">
        <f t="shared" si="3"/>
        <v>0</v>
      </c>
      <c r="Q40" s="11">
        <f t="shared" si="3"/>
        <v>0</v>
      </c>
      <c r="R40" s="15">
        <f t="shared" si="3"/>
        <v>0</v>
      </c>
    </row>
    <row r="41" spans="2:20" x14ac:dyDescent="0.25">
      <c r="C41" s="52"/>
      <c r="D41" s="52"/>
      <c r="E41" s="8"/>
      <c r="H41" s="55" t="s">
        <v>20</v>
      </c>
      <c r="I41" s="55"/>
      <c r="J41" s="12"/>
      <c r="K41" s="12">
        <f>COUNTIF(K9:K38,"&lt;70")</f>
        <v>5</v>
      </c>
      <c r="L41" s="12">
        <f>COUNTIF(L9:L33,"&lt;70")</f>
        <v>0</v>
      </c>
      <c r="M41" s="12">
        <f>COUNTIF(M9:M38,"&lt;70")</f>
        <v>0</v>
      </c>
      <c r="N41" s="12">
        <f>COUNTIF(N9:N38,"&lt;70")</f>
        <v>0</v>
      </c>
      <c r="O41" s="12">
        <f>COUNTIF(O9:O38,"&lt;70")</f>
        <v>0</v>
      </c>
      <c r="P41" s="12">
        <f>COUNTIF(P9:P38,"&lt;70")</f>
        <v>0</v>
      </c>
      <c r="Q41" s="12">
        <v>0</v>
      </c>
      <c r="R41" s="12">
        <f>COUNTIF(R9:R39,"&lt;70")</f>
        <v>28</v>
      </c>
    </row>
    <row r="42" spans="2:20" x14ac:dyDescent="0.25">
      <c r="C42" s="52"/>
      <c r="D42" s="52"/>
      <c r="E42" s="52"/>
      <c r="H42" s="55" t="s">
        <v>21</v>
      </c>
      <c r="I42" s="55"/>
      <c r="J42" s="12"/>
      <c r="K42" s="12">
        <f t="shared" ref="K42:P42" si="4">COUNT(K9:K38)</f>
        <v>29</v>
      </c>
      <c r="L42" s="12">
        <f t="shared" si="4"/>
        <v>0</v>
      </c>
      <c r="M42" s="12">
        <f t="shared" si="4"/>
        <v>0</v>
      </c>
      <c r="N42" s="12">
        <f t="shared" si="4"/>
        <v>0</v>
      </c>
      <c r="O42" s="12">
        <f t="shared" si="4"/>
        <v>0</v>
      </c>
      <c r="P42" s="12">
        <f t="shared" si="4"/>
        <v>0</v>
      </c>
      <c r="Q42" s="12">
        <v>0</v>
      </c>
      <c r="R42" s="12">
        <f>COUNT(R9:R35)</f>
        <v>27</v>
      </c>
    </row>
    <row r="43" spans="2:20" x14ac:dyDescent="0.25">
      <c r="C43" s="52"/>
      <c r="D43" s="52"/>
      <c r="E43" s="1"/>
      <c r="H43" s="63" t="s">
        <v>16</v>
      </c>
      <c r="I43" s="63"/>
      <c r="J43" s="36"/>
      <c r="K43" s="13">
        <f>K40/K42</f>
        <v>0.82758620689655171</v>
      </c>
      <c r="L43" s="13" t="e">
        <f>L40/L42</f>
        <v>#DIV/0!</v>
      </c>
      <c r="M43" s="13" t="e">
        <f t="shared" ref="M43:R43" si="5">M40/M42</f>
        <v>#DIV/0!</v>
      </c>
      <c r="N43" s="13" t="e">
        <f t="shared" si="5"/>
        <v>#DIV/0!</v>
      </c>
      <c r="O43" s="14" t="e">
        <f t="shared" si="5"/>
        <v>#DIV/0!</v>
      </c>
      <c r="P43" s="14" t="e">
        <f t="shared" si="5"/>
        <v>#DIV/0!</v>
      </c>
      <c r="Q43" s="14" t="e">
        <f t="shared" si="5"/>
        <v>#DIV/0!</v>
      </c>
      <c r="R43" s="14">
        <f t="shared" si="5"/>
        <v>0</v>
      </c>
    </row>
    <row r="44" spans="2:20" x14ac:dyDescent="0.25">
      <c r="C44" s="52"/>
      <c r="D44" s="52"/>
      <c r="E44" s="1"/>
      <c r="H44" s="63" t="s">
        <v>17</v>
      </c>
      <c r="I44" s="63"/>
      <c r="J44" s="36"/>
      <c r="K44" s="13">
        <f>K41/K42</f>
        <v>0.17241379310344829</v>
      </c>
      <c r="L44" s="13" t="e">
        <f t="shared" ref="L44:R44" si="6">L41/L42</f>
        <v>#DIV/0!</v>
      </c>
      <c r="M44" s="14" t="e">
        <f t="shared" si="6"/>
        <v>#DIV/0!</v>
      </c>
      <c r="N44" s="14" t="e">
        <f t="shared" si="6"/>
        <v>#DIV/0!</v>
      </c>
      <c r="O44" s="14" t="e">
        <f t="shared" si="6"/>
        <v>#DIV/0!</v>
      </c>
      <c r="P44" s="14" t="e">
        <f t="shared" si="6"/>
        <v>#DIV/0!</v>
      </c>
      <c r="Q44" s="14" t="e">
        <f t="shared" si="6"/>
        <v>#DIV/0!</v>
      </c>
      <c r="R44" s="14">
        <f t="shared" si="6"/>
        <v>1.037037037037037</v>
      </c>
    </row>
    <row r="45" spans="2:20" x14ac:dyDescent="0.25">
      <c r="C45" s="52"/>
      <c r="D45" s="52"/>
      <c r="E45" s="8"/>
      <c r="K45" s="16">
        <f>COUNTIF(K9:K29, "&gt;=53")</f>
        <v>18</v>
      </c>
      <c r="L45" s="16">
        <f>COUNTIF(L9:L29, "&gt;=55")</f>
        <v>0</v>
      </c>
      <c r="M45" s="16">
        <f>COUNTIF(M9:M29, "&gt;=78")</f>
        <v>0</v>
      </c>
      <c r="N45" s="16">
        <f>COUNTIF(N9:N29, "&gt;=69")</f>
        <v>0</v>
      </c>
      <c r="O45" s="16">
        <f>COUNTIF(O9:O29, "&gt;=55")</f>
        <v>0</v>
      </c>
      <c r="P45" s="16">
        <f>COUNTIF(P9:P38,"&gt;91")</f>
        <v>0</v>
      </c>
      <c r="Q45" s="22"/>
      <c r="R45" s="16">
        <f>COUNTIF(R9:R29, "&gt;=75")</f>
        <v>0</v>
      </c>
    </row>
    <row r="46" spans="2:20" x14ac:dyDescent="0.25">
      <c r="C46" s="1"/>
      <c r="D46" s="1"/>
      <c r="E46" s="8"/>
      <c r="K46" s="17">
        <f>K45/29</f>
        <v>0.62068965517241381</v>
      </c>
      <c r="L46" s="17">
        <f t="shared" ref="L46:O46" si="7">L45/20</f>
        <v>0</v>
      </c>
      <c r="M46" s="17">
        <f t="shared" si="7"/>
        <v>0</v>
      </c>
      <c r="N46" s="17">
        <f>N45/27</f>
        <v>0</v>
      </c>
      <c r="O46" s="17">
        <f t="shared" si="7"/>
        <v>0</v>
      </c>
      <c r="P46" s="17" t="e">
        <f t="shared" ref="P46" si="8">P45/P42</f>
        <v>#DIV/0!</v>
      </c>
      <c r="Q46" s="22"/>
      <c r="R46" s="17">
        <f>R45/27</f>
        <v>0</v>
      </c>
    </row>
    <row r="47" spans="2:20" x14ac:dyDescent="0.25">
      <c r="K47" s="61"/>
      <c r="L47" s="61"/>
      <c r="M47" s="61"/>
      <c r="N47" s="61"/>
      <c r="O47" s="61"/>
      <c r="P47" s="61"/>
      <c r="Q47" s="61"/>
    </row>
    <row r="48" spans="2:20" x14ac:dyDescent="0.25">
      <c r="K48" s="62" t="s">
        <v>18</v>
      </c>
      <c r="L48" s="62"/>
      <c r="M48" s="62"/>
      <c r="N48" s="62"/>
      <c r="O48" s="62"/>
      <c r="P48" s="62"/>
      <c r="Q48" s="62"/>
    </row>
  </sheetData>
  <mergeCells count="53">
    <mergeCell ref="C45:D45"/>
    <mergeCell ref="K47:Q47"/>
    <mergeCell ref="K48:Q48"/>
    <mergeCell ref="C42:E42"/>
    <mergeCell ref="H42:I42"/>
    <mergeCell ref="C43:D43"/>
    <mergeCell ref="H43:I43"/>
    <mergeCell ref="C44:D44"/>
    <mergeCell ref="H44:I44"/>
    <mergeCell ref="D38:I38"/>
    <mergeCell ref="D39:I39"/>
    <mergeCell ref="C40:D40"/>
    <mergeCell ref="H40:I40"/>
    <mergeCell ref="C41:D41"/>
    <mergeCell ref="H41:I41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Q2"/>
    <mergeCell ref="C3:Q3"/>
    <mergeCell ref="D4:G4"/>
    <mergeCell ref="K4:L4"/>
    <mergeCell ref="O4:P4"/>
    <mergeCell ref="D6:G6"/>
    <mergeCell ref="I6:K6"/>
    <mergeCell ref="L6:Q6"/>
  </mergeCells>
  <conditionalFormatting sqref="M9:M13 M14:N14 M15:M35">
    <cfRule type="cellIs" dxfId="19" priority="7" operator="equal">
      <formula>0</formula>
    </cfRule>
  </conditionalFormatting>
  <conditionalFormatting sqref="N9:N11 N13 N15:N20 N22:N26 N28:N30 N32:N35">
    <cfRule type="cellIs" dxfId="18" priority="6" operator="lessThan">
      <formula>70</formula>
    </cfRule>
  </conditionalFormatting>
  <conditionalFormatting sqref="N12">
    <cfRule type="cellIs" dxfId="17" priority="5" operator="equal">
      <formula>0</formula>
    </cfRule>
  </conditionalFormatting>
  <conditionalFormatting sqref="N21">
    <cfRule type="cellIs" dxfId="16" priority="4" operator="equal">
      <formula>0</formula>
    </cfRule>
  </conditionalFormatting>
  <conditionalFormatting sqref="N27">
    <cfRule type="cellIs" dxfId="15" priority="3" operator="equal">
      <formula>0</formula>
    </cfRule>
  </conditionalFormatting>
  <conditionalFormatting sqref="N31">
    <cfRule type="cellIs" dxfId="14" priority="2" operator="equal">
      <formula>0</formula>
    </cfRule>
  </conditionalFormatting>
  <conditionalFormatting sqref="K9">
    <cfRule type="cellIs" dxfId="13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GESTION DE RES</vt:lpstr>
      <vt:lpstr>PROB Y ESTADIST</vt:lpstr>
      <vt:lpstr>MANEJO DE CUENCAS</vt:lpstr>
      <vt:lpstr>CIENCIA E ING DE 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erasto del angel perez</cp:lastModifiedBy>
  <cp:lastPrinted>2024-11-26T05:52:46Z</cp:lastPrinted>
  <dcterms:created xsi:type="dcterms:W3CDTF">2023-03-14T19:16:59Z</dcterms:created>
  <dcterms:modified xsi:type="dcterms:W3CDTF">2025-03-06T06:44:57Z</dcterms:modified>
</cp:coreProperties>
</file>