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YO\Downloads\"/>
    </mc:Choice>
  </mc:AlternateContent>
  <xr:revisionPtr revIDLastSave="0" documentId="13_ncr:1_{14D7E836-763A-4D96-BC01-0DD0087561AC}" xr6:coauthVersionLast="36" xr6:coauthVersionMax="47" xr10:uidLastSave="{00000000-0000-0000-0000-000000000000}"/>
  <bookViews>
    <workbookView xWindow="0" yWindow="0" windowWidth="12288" windowHeight="59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9" i="10" l="1"/>
  <c r="N17" i="10"/>
  <c r="N15" i="10"/>
  <c r="N14" i="10"/>
  <c r="L14" i="10" l="1"/>
  <c r="I17" i="10"/>
  <c r="I18" i="10"/>
  <c r="I19" i="10"/>
  <c r="L19" i="10"/>
  <c r="N18" i="24" l="1"/>
  <c r="N28" i="24" s="1"/>
  <c r="N15" i="23"/>
  <c r="I14" i="10"/>
  <c r="I15" i="10"/>
  <c r="L15" i="10"/>
  <c r="I16" i="10"/>
  <c r="L16" i="10"/>
  <c r="L17" i="10"/>
  <c r="L18" i="10"/>
  <c r="N18" i="22"/>
  <c r="L18" i="22"/>
  <c r="I18" i="22"/>
  <c r="N17" i="22"/>
  <c r="L17" i="22"/>
  <c r="I17" i="22"/>
  <c r="N16" i="22"/>
  <c r="L16" i="22"/>
  <c r="I16" i="22"/>
  <c r="N15" i="22"/>
  <c r="N28" i="22" s="1"/>
  <c r="L15" i="22"/>
  <c r="I15" i="22"/>
  <c r="N14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H18" i="24"/>
  <c r="L17" i="24"/>
  <c r="L16" i="24"/>
  <c r="L15" i="24"/>
  <c r="B10" i="24"/>
  <c r="B37" i="24" s="1"/>
  <c r="L8" i="24"/>
  <c r="H8" i="24"/>
  <c r="E8" i="24"/>
  <c r="G37" i="23"/>
  <c r="N28" i="23"/>
  <c r="M28" i="23"/>
  <c r="K28" i="23"/>
  <c r="G28" i="23"/>
  <c r="F28" i="23"/>
  <c r="I18" i="23"/>
  <c r="J18" i="23" s="1"/>
  <c r="L18" i="23"/>
  <c r="L17" i="23"/>
  <c r="L16" i="23"/>
  <c r="L15" i="23"/>
  <c r="L14" i="23"/>
  <c r="B10" i="23"/>
  <c r="B37" i="23" s="1"/>
  <c r="L8" i="23"/>
  <c r="H8" i="23"/>
  <c r="E8" i="23"/>
  <c r="E6" i="23"/>
  <c r="G37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J14" i="23" s="1"/>
  <c r="H14" i="23"/>
  <c r="H16" i="23"/>
  <c r="I16" i="23"/>
  <c r="J16" i="23" s="1"/>
  <c r="H15" i="24"/>
  <c r="I15" i="24"/>
  <c r="J15" i="24" s="1"/>
  <c r="H17" i="24"/>
  <c r="E28" i="24"/>
  <c r="H28" i="24" s="1"/>
  <c r="I17" i="24"/>
  <c r="J17" i="24" s="1"/>
  <c r="H18" i="23"/>
  <c r="H17" i="23"/>
  <c r="E28" i="23"/>
  <c r="I28" i="23" s="1"/>
  <c r="J28" i="23" s="1"/>
  <c r="H14" i="24"/>
  <c r="I18" i="24"/>
  <c r="J18" i="24" s="1"/>
  <c r="I15" i="23"/>
  <c r="J15" i="23" s="1"/>
  <c r="I17" i="23"/>
  <c r="J17" i="23" s="1"/>
  <c r="I14" i="24"/>
  <c r="J14" i="24" s="1"/>
  <c r="I16" i="24"/>
  <c r="J16" i="24" s="1"/>
  <c r="H15" i="23"/>
  <c r="H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100-000004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<sst xmlns="http://schemas.openxmlformats.org/spreadsheetml/2006/main" count="246" uniqueCount="47">
  <si>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</si>
  <si>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</si>
  <si>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</si>
  <si>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</si>
  <si>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</si>
  <si>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</si>
  <si>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</si>
  <si>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</si>
  <si>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</si>
  <si>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</si>
  <si>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</si>
  <si>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</si>
  <si>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</si>
  <si>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</si>
  <si>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</si>
  <si>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</si>
  <si>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</si>
  <si>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</si>
  <si>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</si>
  <si>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</si>
  <si>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</si>
  <si>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</si>
  <si>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</si>
  <si>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</si>
  <si>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</si>
  <si>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</si>
  <si>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</si>
  <si>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</si>
  <si>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</si>
  <si>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</si>
  <si>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</si>
  <si>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</si>
  <si>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</si>
  <si>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</si>
  <si>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</si>
  <si>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</si>
  <si>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</si>
  <si>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</si>
  <si>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</si>
  <si>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</si>
  <si>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</si>
  <si>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</si>
  <si>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</si>
  <si>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FEBRERO - JUNIO 2025</t>
  </si>
  <si>
    <t>TÓPICOS AVANZADOS DE PROGRAMACIÓN</t>
  </si>
  <si>
    <t>404 A</t>
  </si>
  <si>
    <t>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</si>
</sst>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13" fillId="0" borderId="0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80" zoomScaleNormal="108" workbookViewId="0">
      <selection activeCell="C27" sqref="C2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6.4414062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5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>
      <c r="A2" s="3"/>
      <c r="B2" s="3"/>
      <c r="C2" s="3"/>
      <c r="E2" s="3"/>
      <c r="F2" s="3"/>
      <c r="G2" s="3"/>
      <c r="H2" s="3"/>
      <c r="I2" s="3"/>
      <c r="J2" s="3"/>
      <c r="K2" s="3"/>
    </row>
    <row r="3" spans="1:1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5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5" ht="14.4">
      <c r="A6" s="57" t="s">
        <v>3</v>
      </c>
      <c r="B6" s="57"/>
      <c r="C6" s="57"/>
      <c r="D6" s="57"/>
      <c r="E6" s="58" t="s">
        <v>4</v>
      </c>
      <c r="F6" s="52"/>
      <c r="G6" s="52"/>
      <c r="H6" s="52"/>
      <c r="I6" s="52"/>
      <c r="J6" s="17"/>
      <c r="K6" s="17"/>
      <c r="L6" s="17"/>
      <c r="M6" s="17"/>
      <c r="N6" s="1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13.8">
      <c r="A8" s="4" t="s">
        <v>5</v>
      </c>
      <c r="B8" s="49" t="s">
        <v>6</v>
      </c>
      <c r="C8" s="49"/>
      <c r="D8" s="6" t="s">
        <v>7</v>
      </c>
      <c r="E8" s="15">
        <v>5</v>
      </c>
      <c r="G8" s="4" t="s">
        <v>8</v>
      </c>
      <c r="H8" s="15">
        <v>3</v>
      </c>
      <c r="I8" s="50" t="s">
        <v>9</v>
      </c>
      <c r="J8" s="50"/>
      <c r="K8" s="50"/>
      <c r="L8" s="33" t="s">
        <v>43</v>
      </c>
      <c r="M8" s="33"/>
      <c r="N8" s="34"/>
      <c r="O8" s="55"/>
    </row>
    <row r="9" spans="1:15" ht="13.2" customHeight="1">
      <c r="O9" s="55"/>
    </row>
    <row r="10" spans="1:15" ht="14.4">
      <c r="A10" s="4" t="s">
        <v>10</v>
      </c>
      <c r="B10" s="51" t="s">
        <v>11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5">
      <c r="B11" s="7"/>
      <c r="C11" s="7"/>
      <c r="E11" s="7"/>
      <c r="F11" s="7"/>
      <c r="G11" s="7"/>
      <c r="H11" s="7"/>
      <c r="I11" s="7"/>
      <c r="J11" s="7"/>
      <c r="K11" s="7"/>
    </row>
    <row r="12" spans="1:15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5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5" s="1" customFormat="1" ht="28.8" customHeight="1">
      <c r="A14" s="26" t="s">
        <v>42</v>
      </c>
      <c r="B14" s="27" t="s">
        <v>24</v>
      </c>
      <c r="C14" s="27" t="s">
        <v>41</v>
      </c>
      <c r="D14" s="27" t="s">
        <v>27</v>
      </c>
      <c r="E14" s="27">
        <v>14</v>
      </c>
      <c r="F14" s="27">
        <v>14</v>
      </c>
      <c r="G14" s="28"/>
      <c r="H14" s="29"/>
      <c r="I14" s="28">
        <f>(E14-SUM(F14:G14))-K14</f>
        <v>0</v>
      </c>
      <c r="J14" s="29"/>
      <c r="K14" s="28">
        <v>0</v>
      </c>
      <c r="L14" s="29">
        <f t="shared" ref="L14" si="0">K14/E14</f>
        <v>0</v>
      </c>
      <c r="M14" s="31">
        <v>91.43</v>
      </c>
      <c r="N14" s="30">
        <f>10/14</f>
        <v>0.7142857142857143</v>
      </c>
    </row>
    <row r="15" spans="1:15" s="1" customFormat="1" ht="26.4">
      <c r="A15" s="26" t="s">
        <v>42</v>
      </c>
      <c r="B15" s="27" t="s">
        <v>36</v>
      </c>
      <c r="C15" s="27" t="s">
        <v>41</v>
      </c>
      <c r="D15" s="27" t="s">
        <v>27</v>
      </c>
      <c r="E15" s="27">
        <v>14</v>
      </c>
      <c r="F15" s="27">
        <v>14</v>
      </c>
      <c r="G15" s="28"/>
      <c r="H15" s="29"/>
      <c r="I15" s="28">
        <f>(E15-SUM(F15:G15))-K15</f>
        <v>0</v>
      </c>
      <c r="J15" s="29"/>
      <c r="K15" s="28">
        <v>0</v>
      </c>
      <c r="L15" s="29">
        <f t="shared" ref="L15:L19" si="1">K15/E15</f>
        <v>0</v>
      </c>
      <c r="M15" s="27">
        <v>82</v>
      </c>
      <c r="N15" s="30">
        <f>7/14</f>
        <v>0.5</v>
      </c>
    </row>
    <row r="16" spans="1:15" s="1" customFormat="1" ht="28.2" customHeight="1">
      <c r="A16" s="26" t="s">
        <v>44</v>
      </c>
      <c r="B16" s="27" t="s">
        <v>28</v>
      </c>
      <c r="C16" s="27" t="s">
        <v>38</v>
      </c>
      <c r="D16" s="27" t="s">
        <v>27</v>
      </c>
      <c r="E16" s="27">
        <v>27</v>
      </c>
      <c r="F16" s="27">
        <v>0</v>
      </c>
      <c r="G16" s="28"/>
      <c r="H16" s="29"/>
      <c r="I16" s="28">
        <f>(E16-SUM(F16:G16))-K16</f>
        <v>27</v>
      </c>
      <c r="J16" s="29"/>
      <c r="K16" s="28">
        <v>0</v>
      </c>
      <c r="L16" s="29">
        <f t="shared" si="1"/>
        <v>0</v>
      </c>
      <c r="M16" s="31">
        <v>0</v>
      </c>
      <c r="N16" s="30">
        <v>0</v>
      </c>
    </row>
    <row r="17" spans="1:14" s="1" customFormat="1">
      <c r="A17" s="26" t="s">
        <v>39</v>
      </c>
      <c r="B17" s="27" t="s">
        <v>24</v>
      </c>
      <c r="C17" s="27" t="s">
        <v>45</v>
      </c>
      <c r="D17" s="27" t="s">
        <v>27</v>
      </c>
      <c r="E17" s="27">
        <v>29</v>
      </c>
      <c r="F17" s="27">
        <v>27</v>
      </c>
      <c r="G17" s="28"/>
      <c r="H17" s="29"/>
      <c r="I17" s="28">
        <f t="shared" ref="I17:I19" si="2">(E17-SUM(F17:G17))-K17</f>
        <v>2</v>
      </c>
      <c r="J17" s="29"/>
      <c r="K17" s="28">
        <v>0</v>
      </c>
      <c r="L17" s="29">
        <f t="shared" si="1"/>
        <v>0</v>
      </c>
      <c r="M17" s="31">
        <v>81.62</v>
      </c>
      <c r="N17" s="30">
        <f>18/29</f>
        <v>0.62068965517241381</v>
      </c>
    </row>
    <row r="18" spans="1:14" s="1" customFormat="1" ht="26.4">
      <c r="A18" s="26" t="s">
        <v>44</v>
      </c>
      <c r="B18" s="27" t="s">
        <v>28</v>
      </c>
      <c r="C18" s="27" t="s">
        <v>40</v>
      </c>
      <c r="D18" s="27" t="s">
        <v>27</v>
      </c>
      <c r="E18" s="27">
        <v>12</v>
      </c>
      <c r="F18" s="27">
        <v>0</v>
      </c>
      <c r="G18" s="28"/>
      <c r="H18" s="32"/>
      <c r="I18" s="28">
        <f t="shared" si="2"/>
        <v>12</v>
      </c>
      <c r="J18" s="29"/>
      <c r="K18" s="28">
        <v>0</v>
      </c>
      <c r="L18" s="29">
        <f t="shared" si="1"/>
        <v>0</v>
      </c>
      <c r="M18" s="27">
        <v>0</v>
      </c>
      <c r="N18" s="30">
        <v>0</v>
      </c>
    </row>
    <row r="19" spans="1:14" s="1" customFormat="1">
      <c r="A19" s="26" t="s">
        <v>39</v>
      </c>
      <c r="B19" s="27" t="s">
        <v>24</v>
      </c>
      <c r="C19" s="27" t="s">
        <v>46</v>
      </c>
      <c r="D19" s="27" t="s">
        <v>27</v>
      </c>
      <c r="E19" s="21">
        <v>18</v>
      </c>
      <c r="F19" s="21">
        <v>17</v>
      </c>
      <c r="G19" s="9"/>
      <c r="H19" s="32"/>
      <c r="I19" s="28">
        <f t="shared" si="2"/>
        <v>1</v>
      </c>
      <c r="J19" s="29"/>
      <c r="K19" s="28">
        <v>0</v>
      </c>
      <c r="L19" s="29">
        <f t="shared" si="1"/>
        <v>0</v>
      </c>
      <c r="M19" s="27">
        <v>71.44</v>
      </c>
      <c r="N19" s="30">
        <f>11/18</f>
        <v>0.61111111111111116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8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114</v>
      </c>
      <c r="F28" s="12">
        <f>SUM(F14:F27)</f>
        <v>72</v>
      </c>
      <c r="G28" s="12">
        <v>0</v>
      </c>
      <c r="H28" s="13"/>
      <c r="I28" s="12">
        <f t="shared" ref="I28" si="3">(E28-SUM(F28:G28))-K28</f>
        <v>42</v>
      </c>
      <c r="J28" s="13"/>
      <c r="K28" s="12">
        <f>SUM(K14:K27)</f>
        <v>0</v>
      </c>
      <c r="L28" s="13">
        <f t="shared" ref="L28" si="4">K28/E28</f>
        <v>0</v>
      </c>
      <c r="M28" s="12">
        <f>AVERAGE(M14:M27)</f>
        <v>54.414999999999999</v>
      </c>
      <c r="N28" s="19">
        <f>AVERAGE(N14:N27)</f>
        <v>0.40768108009487319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32.1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">
        <v>34</v>
      </c>
      <c r="H37" s="42"/>
      <c r="I37" s="42"/>
      <c r="J37" s="42"/>
    </row>
  </sheetData>
  <mergeCells count="31">
    <mergeCell ref="O8:O9"/>
    <mergeCell ref="B1:N1"/>
    <mergeCell ref="A3:N3"/>
    <mergeCell ref="A5:N5"/>
    <mergeCell ref="A6:D6"/>
    <mergeCell ref="E6:I6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2" zoomScale="95" zoomScaleNormal="95" workbookViewId="0">
      <selection activeCell="C19" sqref="C1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>
      <c r="A6" s="57" t="s">
        <v>3</v>
      </c>
      <c r="B6" s="57"/>
      <c r="C6" s="57"/>
      <c r="D6" s="57"/>
      <c r="E6" s="59" t="str">
        <f>'1'!E6:I6</f>
        <v xml:space="preserve">EN SISTEMAS COMPUTACIONALES </v>
      </c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9">
        <v>2</v>
      </c>
      <c r="C8" s="4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0" t="s">
        <v>9</v>
      </c>
      <c r="J8" s="50"/>
      <c r="K8" s="50"/>
      <c r="L8" s="49" t="str">
        <f>'1'!L8</f>
        <v>FEBRERO - JUNIO 2025</v>
      </c>
      <c r="M8" s="49"/>
      <c r="N8" s="49"/>
    </row>
    <row r="10" spans="1:14">
      <c r="A10" s="4" t="s">
        <v>10</v>
      </c>
      <c r="B10" s="49" t="str">
        <f>'1'!B10</f>
        <v>MTI. ANGELINA MÁRQUEZ JIMÉNEZ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4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4" s="1" customFormat="1">
      <c r="A14" s="26" t="s">
        <v>39</v>
      </c>
      <c r="B14" s="27" t="s">
        <v>24</v>
      </c>
      <c r="C14" s="27" t="s">
        <v>38</v>
      </c>
      <c r="D14" s="27" t="s">
        <v>27</v>
      </c>
      <c r="E14" s="27">
        <v>33</v>
      </c>
      <c r="F14" s="21">
        <v>22</v>
      </c>
      <c r="G14" s="9"/>
      <c r="H14" s="10"/>
      <c r="I14" s="9">
        <f t="shared" ref="I14:I18" si="0">(E14-SUM(F14:G14))-K14</f>
        <v>11</v>
      </c>
      <c r="J14" s="10"/>
      <c r="K14" s="9">
        <v>0</v>
      </c>
      <c r="L14" s="10">
        <f t="shared" ref="L14:L18" si="1">K14/E14</f>
        <v>0</v>
      </c>
      <c r="M14" s="21">
        <v>81</v>
      </c>
      <c r="N14" s="24">
        <f>22/24</f>
        <v>0.91666666666666663</v>
      </c>
    </row>
    <row r="15" spans="1:14" s="1" customFormat="1" ht="26.4">
      <c r="A15" s="26" t="s">
        <v>37</v>
      </c>
      <c r="B15" s="27" t="s">
        <v>28</v>
      </c>
      <c r="C15" s="27" t="s">
        <v>38</v>
      </c>
      <c r="D15" s="27" t="s">
        <v>27</v>
      </c>
      <c r="E15" s="27">
        <v>27</v>
      </c>
      <c r="F15" s="21">
        <v>15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21">
        <v>48</v>
      </c>
      <c r="N15" s="24">
        <f>15/23</f>
        <v>0.65217391304347827</v>
      </c>
    </row>
    <row r="16" spans="1:14" s="1" customFormat="1">
      <c r="A16" s="26" t="s">
        <v>39</v>
      </c>
      <c r="B16" s="27" t="s">
        <v>24</v>
      </c>
      <c r="C16" s="27" t="s">
        <v>40</v>
      </c>
      <c r="D16" s="27" t="s">
        <v>27</v>
      </c>
      <c r="E16" s="27">
        <v>27</v>
      </c>
      <c r="F16" s="21">
        <v>13</v>
      </c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25">
        <v>59</v>
      </c>
      <c r="N16" s="24">
        <f>13/20</f>
        <v>0.65</v>
      </c>
    </row>
    <row r="17" spans="1:14" s="1" customFormat="1" ht="26.4">
      <c r="A17" s="26" t="s">
        <v>37</v>
      </c>
      <c r="B17" s="27" t="s">
        <v>28</v>
      </c>
      <c r="C17" s="27" t="s">
        <v>40</v>
      </c>
      <c r="D17" s="27" t="s">
        <v>27</v>
      </c>
      <c r="E17" s="27">
        <v>16</v>
      </c>
      <c r="F17" s="21">
        <v>10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5">
        <v>71</v>
      </c>
      <c r="N17" s="24">
        <f>10/13</f>
        <v>0.76923076923076927</v>
      </c>
    </row>
    <row r="18" spans="1:14" s="1" customFormat="1" ht="26.4">
      <c r="A18" s="26" t="s">
        <v>42</v>
      </c>
      <c r="B18" s="27" t="s">
        <v>24</v>
      </c>
      <c r="C18" s="27" t="s">
        <v>41</v>
      </c>
      <c r="D18" s="27" t="s">
        <v>27</v>
      </c>
      <c r="E18" s="27">
        <v>12</v>
      </c>
      <c r="F18" s="21">
        <v>14</v>
      </c>
      <c r="G18" s="9"/>
      <c r="H18" s="22"/>
      <c r="I18" s="20">
        <f t="shared" si="0"/>
        <v>-2</v>
      </c>
      <c r="J18" s="10"/>
      <c r="K18" s="9">
        <v>0</v>
      </c>
      <c r="L18" s="10">
        <f t="shared" si="1"/>
        <v>0</v>
      </c>
      <c r="M18" s="21">
        <v>54</v>
      </c>
      <c r="N18" s="24">
        <f>14/22</f>
        <v>0.63636363636363635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74</v>
      </c>
      <c r="G28" s="12">
        <f>SUM(G14:G27)</f>
        <v>0</v>
      </c>
      <c r="H28" s="13"/>
      <c r="I28" s="12">
        <f t="shared" ref="I28" si="2">(E28-SUM(F28:G28))-K28</f>
        <v>41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62.6</v>
      </c>
      <c r="N28" s="19">
        <f>AVERAGE(N14:N27)</f>
        <v>0.72488699706091009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62.25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tr">
        <f>'1'!G37:J37</f>
        <v>ISC. DIEGO DE JESÚS VELAZQUEZ LUCHO</v>
      </c>
      <c r="H37" s="41"/>
      <c r="I37" s="41"/>
      <c r="J37" s="41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23" zoomScale="115" zoomScaleNormal="115" workbookViewId="0">
      <selection activeCell="N19" sqref="N1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>
      <c r="A6" s="57" t="s">
        <v>3</v>
      </c>
      <c r="B6" s="57"/>
      <c r="C6" s="57"/>
      <c r="D6" s="57"/>
      <c r="E6" s="59" t="str">
        <f>'1'!E6:I6</f>
        <v xml:space="preserve">EN SISTEMAS COMPUTACIONALES </v>
      </c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9">
        <v>3</v>
      </c>
      <c r="C8" s="4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0" t="s">
        <v>9</v>
      </c>
      <c r="J8" s="50"/>
      <c r="K8" s="50"/>
      <c r="L8" s="49" t="str">
        <f>'1'!L8</f>
        <v>FEBRERO - JUNIO 2025</v>
      </c>
      <c r="M8" s="49"/>
      <c r="N8" s="49"/>
    </row>
    <row r="10" spans="1:14">
      <c r="A10" s="4" t="s">
        <v>10</v>
      </c>
      <c r="B10" s="49" t="str">
        <f>'1'!B10</f>
        <v>MTI. ANGELINA MÁRQUEZ JIMÉNEZ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4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4" s="1" customFormat="1">
      <c r="A14" s="26" t="s">
        <v>39</v>
      </c>
      <c r="B14" s="27" t="s">
        <v>24</v>
      </c>
      <c r="C14" s="27" t="s">
        <v>38</v>
      </c>
      <c r="D14" s="27" t="s">
        <v>27</v>
      </c>
      <c r="E14" s="27">
        <v>33</v>
      </c>
      <c r="F14" s="9">
        <v>17</v>
      </c>
      <c r="G14" s="9"/>
      <c r="H14" s="10">
        <f t="shared" ref="H14:H18" si="0">F14/E14</f>
        <v>0.51515151515151514</v>
      </c>
      <c r="I14" s="9">
        <f t="shared" ref="I14:I28" si="1">(E14-SUM(F14:G14))-K14</f>
        <v>16</v>
      </c>
      <c r="J14" s="10">
        <f t="shared" ref="J14:J28" si="2">I14/E14</f>
        <v>0.48484848484848486</v>
      </c>
      <c r="K14" s="9"/>
      <c r="L14" s="10">
        <f t="shared" ref="L14:L28" si="3">K14/E14</f>
        <v>0</v>
      </c>
      <c r="M14" s="9">
        <v>60</v>
      </c>
      <c r="N14" s="18">
        <v>0.71</v>
      </c>
    </row>
    <row r="15" spans="1:14" s="1" customFormat="1" ht="26.4">
      <c r="A15" s="26" t="s">
        <v>37</v>
      </c>
      <c r="B15" s="27" t="s">
        <v>28</v>
      </c>
      <c r="C15" s="27" t="s">
        <v>38</v>
      </c>
      <c r="D15" s="27" t="s">
        <v>27</v>
      </c>
      <c r="E15" s="27">
        <v>27</v>
      </c>
      <c r="F15" s="9">
        <v>17</v>
      </c>
      <c r="G15" s="9"/>
      <c r="H15" s="10">
        <f t="shared" si="0"/>
        <v>0.62962962962962965</v>
      </c>
      <c r="I15" s="9">
        <f t="shared" si="1"/>
        <v>10</v>
      </c>
      <c r="J15" s="10">
        <f t="shared" si="2"/>
        <v>0.37037037037037035</v>
      </c>
      <c r="K15" s="9"/>
      <c r="L15" s="10">
        <f t="shared" si="3"/>
        <v>0</v>
      </c>
      <c r="M15" s="9">
        <v>61</v>
      </c>
      <c r="N15" s="18">
        <f>17/23</f>
        <v>0.73913043478260865</v>
      </c>
    </row>
    <row r="16" spans="1:14" s="1" customFormat="1">
      <c r="A16" s="26" t="s">
        <v>39</v>
      </c>
      <c r="B16" s="27" t="s">
        <v>24</v>
      </c>
      <c r="C16" s="27" t="s">
        <v>40</v>
      </c>
      <c r="D16" s="27" t="s">
        <v>27</v>
      </c>
      <c r="E16" s="27">
        <v>27</v>
      </c>
      <c r="F16" s="9">
        <v>16</v>
      </c>
      <c r="G16" s="9"/>
      <c r="H16" s="10">
        <f t="shared" si="0"/>
        <v>0.59259259259259256</v>
      </c>
      <c r="I16" s="9">
        <f t="shared" si="1"/>
        <v>11</v>
      </c>
      <c r="J16" s="10">
        <f t="shared" si="2"/>
        <v>0.40740740740740738</v>
      </c>
      <c r="K16" s="9"/>
      <c r="L16" s="10">
        <f t="shared" si="3"/>
        <v>0</v>
      </c>
      <c r="M16" s="9">
        <v>70</v>
      </c>
      <c r="N16" s="18">
        <v>0.8</v>
      </c>
    </row>
    <row r="17" spans="1:14" s="1" customFormat="1" ht="26.4">
      <c r="A17" s="26" t="s">
        <v>37</v>
      </c>
      <c r="B17" s="27" t="s">
        <v>28</v>
      </c>
      <c r="C17" s="27" t="s">
        <v>40</v>
      </c>
      <c r="D17" s="27" t="s">
        <v>27</v>
      </c>
      <c r="E17" s="27">
        <v>16</v>
      </c>
      <c r="F17" s="9">
        <v>10</v>
      </c>
      <c r="G17" s="9"/>
      <c r="H17" s="10">
        <f t="shared" si="0"/>
        <v>0.625</v>
      </c>
      <c r="I17" s="9">
        <f t="shared" si="1"/>
        <v>6</v>
      </c>
      <c r="J17" s="10">
        <f t="shared" si="2"/>
        <v>0.375</v>
      </c>
      <c r="K17" s="9"/>
      <c r="L17" s="10">
        <f t="shared" si="3"/>
        <v>0</v>
      </c>
      <c r="M17" s="9">
        <v>68</v>
      </c>
      <c r="N17" s="18">
        <v>0.77</v>
      </c>
    </row>
    <row r="18" spans="1:14" s="1" customFormat="1" ht="26.4">
      <c r="A18" s="26" t="s">
        <v>42</v>
      </c>
      <c r="B18" s="27" t="s">
        <v>24</v>
      </c>
      <c r="C18" s="27" t="s">
        <v>41</v>
      </c>
      <c r="D18" s="27" t="s">
        <v>27</v>
      </c>
      <c r="E18" s="27">
        <v>12</v>
      </c>
      <c r="F18" s="9">
        <v>18</v>
      </c>
      <c r="G18" s="9"/>
      <c r="H18" s="10">
        <f t="shared" si="0"/>
        <v>1.5</v>
      </c>
      <c r="I18" s="9">
        <f t="shared" si="1"/>
        <v>-6</v>
      </c>
      <c r="J18" s="10">
        <f t="shared" si="2"/>
        <v>-0.5</v>
      </c>
      <c r="K18" s="9"/>
      <c r="L18" s="10">
        <f t="shared" si="3"/>
        <v>0</v>
      </c>
      <c r="M18" s="9">
        <v>70</v>
      </c>
      <c r="N18" s="18">
        <v>0.82</v>
      </c>
    </row>
    <row r="19" spans="1:14" s="1" customFormat="1">
      <c r="A19" s="26"/>
      <c r="B19" s="27"/>
      <c r="C19" s="27"/>
      <c r="D19" s="27"/>
      <c r="E19" s="27"/>
      <c r="F19" s="27"/>
      <c r="G19" s="28"/>
      <c r="H19" s="10"/>
      <c r="I19" s="28"/>
      <c r="J19" s="10"/>
      <c r="K19" s="28"/>
      <c r="L19" s="29"/>
      <c r="M19" s="27"/>
      <c r="N19" s="30">
        <v>74</v>
      </c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78</v>
      </c>
      <c r="G28" s="12">
        <f>SUM(G14:G27)</f>
        <v>0</v>
      </c>
      <c r="H28" s="13">
        <f>SUM(F28:G28)/E28</f>
        <v>0.67826086956521736</v>
      </c>
      <c r="I28" s="12">
        <f t="shared" si="1"/>
        <v>37</v>
      </c>
      <c r="J28" s="13">
        <f t="shared" si="2"/>
        <v>0.32173913043478258</v>
      </c>
      <c r="K28" s="12">
        <f>SUM(K14:K27)</f>
        <v>0</v>
      </c>
      <c r="L28" s="13">
        <f t="shared" si="3"/>
        <v>0</v>
      </c>
      <c r="M28" s="12">
        <f>AVERAGE(M14:M27)</f>
        <v>65.8</v>
      </c>
      <c r="N28" s="19">
        <f>AVERAGE(N14:N27)</f>
        <v>12.973188405797101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62.25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tr">
        <f>'1'!G37:J37</f>
        <v>ISC. DIEGO DE JESÚS VELAZQUEZ LUCHO</v>
      </c>
      <c r="H37" s="41"/>
      <c r="I37" s="41"/>
      <c r="J37" s="41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zoomScale="90" zoomScaleNormal="85" workbookViewId="0">
      <selection activeCell="I18" sqref="I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4.4">
      <c r="A6" s="57" t="s">
        <v>3</v>
      </c>
      <c r="B6" s="57"/>
      <c r="C6" s="57"/>
      <c r="D6" s="57"/>
      <c r="E6" s="58" t="s">
        <v>4</v>
      </c>
      <c r="F6" s="52"/>
      <c r="G6" s="52"/>
      <c r="H6" s="52"/>
      <c r="I6" s="52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9">
        <v>4</v>
      </c>
      <c r="C8" s="4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0" t="s">
        <v>9</v>
      </c>
      <c r="J8" s="50"/>
      <c r="K8" s="50"/>
      <c r="L8" s="49" t="str">
        <f>'1'!L8</f>
        <v>FEBRERO - JUNIO 2025</v>
      </c>
      <c r="M8" s="49"/>
      <c r="N8" s="49"/>
    </row>
    <row r="10" spans="1:14">
      <c r="A10" s="4" t="s">
        <v>10</v>
      </c>
      <c r="B10" s="49" t="str">
        <f>'1'!B10</f>
        <v>MTI. ANGELINA MÁRQUEZ JIMÉNEZ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4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4" s="1" customFormat="1">
      <c r="A14" s="26" t="s">
        <v>39</v>
      </c>
      <c r="B14" s="27" t="s">
        <v>24</v>
      </c>
      <c r="C14" s="27" t="s">
        <v>38</v>
      </c>
      <c r="D14" s="27" t="s">
        <v>27</v>
      </c>
      <c r="E14" s="27"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52</v>
      </c>
      <c r="N14" s="18">
        <v>0.67</v>
      </c>
    </row>
    <row r="15" spans="1:14" s="1" customFormat="1" ht="26.4">
      <c r="A15" s="26" t="s">
        <v>37</v>
      </c>
      <c r="B15" s="27" t="s">
        <v>28</v>
      </c>
      <c r="C15" s="27" t="s">
        <v>38</v>
      </c>
      <c r="D15" s="27" t="s">
        <v>27</v>
      </c>
      <c r="E15" s="27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>
        <v>57</v>
      </c>
      <c r="N15" s="18">
        <v>0.74</v>
      </c>
    </row>
    <row r="16" spans="1:14" s="1" customFormat="1">
      <c r="A16" s="26" t="s">
        <v>39</v>
      </c>
      <c r="B16" s="27" t="s">
        <v>24</v>
      </c>
      <c r="C16" s="27" t="s">
        <v>40</v>
      </c>
      <c r="D16" s="27" t="s">
        <v>27</v>
      </c>
      <c r="E16" s="27"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>
        <v>60</v>
      </c>
      <c r="N16" s="18">
        <v>0.65</v>
      </c>
    </row>
    <row r="17" spans="1:14" s="1" customFormat="1" ht="26.4">
      <c r="A17" s="26" t="s">
        <v>37</v>
      </c>
      <c r="B17" s="27" t="s">
        <v>28</v>
      </c>
      <c r="C17" s="27" t="s">
        <v>40</v>
      </c>
      <c r="D17" s="27" t="s">
        <v>27</v>
      </c>
      <c r="E17" s="27"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>
        <v>72</v>
      </c>
      <c r="N17" s="18">
        <v>0.77</v>
      </c>
    </row>
    <row r="18" spans="1:14" s="1" customFormat="1" ht="26.4">
      <c r="A18" s="26" t="s">
        <v>42</v>
      </c>
      <c r="B18" s="27" t="s">
        <v>24</v>
      </c>
      <c r="C18" s="27" t="s">
        <v>41</v>
      </c>
      <c r="D18" s="27" t="s">
        <v>27</v>
      </c>
      <c r="E18" s="27"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>
        <v>82</v>
      </c>
      <c r="N18" s="18">
        <f>19/22</f>
        <v>0.86363636363636365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115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>
        <f>AVERAGE(M14:M27)</f>
        <v>64.599999999999994</v>
      </c>
      <c r="N28" s="19">
        <f>AVERAGE(N14:N27)</f>
        <v>0.73872727272727279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62.25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tr">
        <f>'1'!G37:J37</f>
        <v>ISC. DIEGO DE JESÚS VELAZQUEZ LUCHO</v>
      </c>
      <c r="H37" s="41"/>
      <c r="I37" s="41"/>
      <c r="J37" s="41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="85" zoomScaleNormal="85" workbookViewId="0">
      <selection activeCell="C27" sqref="C2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>
      <c r="A6" s="57" t="s">
        <v>3</v>
      </c>
      <c r="B6" s="57"/>
      <c r="C6" s="57"/>
      <c r="D6" s="57"/>
      <c r="E6" s="59"/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9" t="s">
        <v>35</v>
      </c>
      <c r="C8" s="4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0" t="s">
        <v>9</v>
      </c>
      <c r="J8" s="50"/>
      <c r="K8" s="50"/>
      <c r="L8" s="49" t="str">
        <f>'1'!L8</f>
        <v>FEBRERO - JUNIO 2025</v>
      </c>
      <c r="M8" s="49"/>
      <c r="N8" s="49"/>
    </row>
    <row r="10" spans="1:14">
      <c r="A10" s="4" t="s">
        <v>10</v>
      </c>
      <c r="B10" s="49" t="str">
        <f>'1'!B10</f>
        <v>MTI. ANGELINA MÁRQUEZ JIMÉNEZ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4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4" s="1" customFormat="1" ht="26.4">
      <c r="A14" s="9" t="str">
        <f>'1'!A14</f>
        <v>COMPUTACIÓN EN LA NUBE</v>
      </c>
      <c r="B14" s="9"/>
      <c r="C14" s="9" t="str">
        <f>'1'!C14</f>
        <v>804 AP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 ht="26.4">
      <c r="A15" s="9" t="str">
        <f>'1'!A15</f>
        <v>COMPUTACIÓN EN LA NUBE</v>
      </c>
      <c r="B15" s="9"/>
      <c r="C15" s="9" t="str">
        <f>'1'!C15</f>
        <v>804 AP</v>
      </c>
      <c r="D15" s="9" t="str">
        <f>'1'!D15</f>
        <v>ISIC</v>
      </c>
      <c r="E15" s="9">
        <f>'1'!E15</f>
        <v>14</v>
      </c>
      <c r="F15" s="9"/>
      <c r="G15" s="9"/>
      <c r="H15" s="10">
        <f t="shared" ref="H15:H18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 ht="26.4">
      <c r="A16" s="9" t="str">
        <f>'1'!A16</f>
        <v>TÓPICOS AVANZADOS DE PROGRAMACIÓN</v>
      </c>
      <c r="B16" s="9"/>
      <c r="C16" s="9" t="str">
        <f>'1'!C16</f>
        <v>404A</v>
      </c>
      <c r="D16" s="9" t="str">
        <f>'1'!D16</f>
        <v>ISIC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 ht="26.4">
      <c r="A17" s="9" t="str">
        <f>'1'!A17</f>
        <v>TALLER DE SISTEMAS OPERATIVOS</v>
      </c>
      <c r="B17" s="9"/>
      <c r="C17" s="9" t="str">
        <f>'1'!C17</f>
        <v>404 A</v>
      </c>
      <c r="D17" s="9" t="str">
        <f>'1'!D17</f>
        <v>ISIC</v>
      </c>
      <c r="E17" s="9">
        <f>'1'!E17</f>
        <v>29</v>
      </c>
      <c r="F17" s="9"/>
      <c r="G17" s="9"/>
      <c r="H17" s="10">
        <f t="shared" si="3"/>
        <v>0</v>
      </c>
      <c r="I17" s="9">
        <f t="shared" si="0"/>
        <v>29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6.4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12</v>
      </c>
      <c r="F18" s="9"/>
      <c r="G18" s="9"/>
      <c r="H18" s="10">
        <f t="shared" si="3"/>
        <v>0</v>
      </c>
      <c r="I18" s="9">
        <f t="shared" si="0"/>
        <v>12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82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62.25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tr">
        <f>'1'!G37:J37</f>
        <v>ISC. DIEGO DE JESÚS VELAZQUEZ LUCHO</v>
      </c>
      <c r="H37" s="41"/>
      <c r="I37" s="41"/>
      <c r="J37" s="41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2022-10-19T14:43:00Z</cp:lastPrinted>
  <dcterms:created xsi:type="dcterms:W3CDTF">2021-11-22T14:45:00Z</dcterms:created>
  <dcterms:modified xsi:type="dcterms:W3CDTF">2025-03-06T15:55:33Z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