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Tercer REPORTE\"/>
    </mc:Choice>
  </mc:AlternateContent>
  <xr:revisionPtr revIDLastSave="0" documentId="13_ncr:1_{47F1AFFD-ABB2-4BF5-BF21-E8B0DB4349C3}" xr6:coauthVersionLast="36" xr6:coauthVersionMax="47" xr10:uidLastSave="{00000000-0000-0000-0000-000000000000}"/>
  <bookViews>
    <workbookView xWindow="0" yWindow="0" windowWidth="23040" windowHeight="89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5" i="23" l="1"/>
  <c r="N17" i="23"/>
  <c r="N18" i="23"/>
  <c r="N19" i="10" l="1"/>
  <c r="L19" i="10"/>
  <c r="I19" i="10"/>
  <c r="L18" i="10"/>
  <c r="I18" i="10"/>
  <c r="N17" i="10"/>
  <c r="L17" i="10"/>
  <c r="I17" i="10"/>
  <c r="L16" i="10"/>
  <c r="I16" i="10"/>
  <c r="N15" i="10"/>
  <c r="L15" i="10"/>
  <c r="I15" i="10"/>
  <c r="N14" i="10"/>
  <c r="L14" i="10"/>
  <c r="I14" i="10"/>
  <c r="N20" i="22" l="1"/>
  <c r="L20" i="22"/>
  <c r="I20" i="22"/>
  <c r="N19" i="22"/>
  <c r="L19" i="22"/>
  <c r="I19" i="22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N18" i="24" l="1"/>
  <c r="N28" i="24" s="1"/>
  <c r="N28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I16" i="23"/>
  <c r="I15" i="24"/>
  <c r="E28" i="24"/>
  <c r="H28" i="24" s="1"/>
  <c r="I17" i="24"/>
  <c r="E28" i="23"/>
  <c r="I28" i="23" s="1"/>
  <c r="J28" i="23" s="1"/>
  <c r="I18" i="24"/>
  <c r="I15" i="23"/>
  <c r="I17" i="23"/>
  <c r="I14" i="24"/>
  <c r="I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C429467-75FF-4FF8-A513-3E5856DC6CAB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AD912397-036F-4542-AA86-A3FAFA1BDA12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91A38D5-353C-4704-A2BF-14E1321752D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8578D8A5-FF7A-40C1-8F8B-1AB73E5F1908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<sst xmlns="http://schemas.openxmlformats.org/spreadsheetml/2006/main" count="254" uniqueCount="49">
  <si>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</si>
  <si>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</si>
  <si>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</si>
  <si>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</si>
  <si>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</si>
  <si>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</si>
  <si>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</si>
  <si>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</si>
  <si>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</si>
  <si>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</si>
  <si>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</si>
  <si>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</si>
  <si>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</si>
  <si>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</si>
  <si>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</si>
  <si>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</si>
  <si>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</si>
  <si>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</si>
  <si>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</si>
  <si>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</si>
  <si>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</si>
  <si>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</si>
  <si>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</si>
  <si>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</si>
  <si>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</si>
  <si>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</si>
  <si>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</si>
  <si>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</si>
  <si>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</si>
  <si>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</si>
  <si>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</si>
  <si>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</si>
  <si>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</si>
  <si>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</si>
  <si>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</si>
  <si>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</si>
  <si>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</si>
  <si>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</si>
  <si>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</si>
  <si>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</si>
  <si>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</si>
  <si>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</si>
  <si>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</si>
  <si>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FEBRERO - JUNIO 2025</t>
  </si>
  <si>
    <t>TÓPICOS AVANZADOS DE PROGRAMACIÓN</t>
  </si>
  <si>
    <t>404 A</t>
  </si>
  <si>
    <t>404 B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</si>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</sst>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3" fillId="0" borderId="0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98" zoomScaleNormal="108" workbookViewId="0">
      <selection activeCell="K14" sqref="K14:K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6.4414062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5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>
      <c r="A2" s="3"/>
      <c r="B2" s="3"/>
      <c r="C2" s="3"/>
      <c r="E2" s="3"/>
      <c r="F2" s="3"/>
      <c r="G2" s="3"/>
      <c r="H2" s="3"/>
      <c r="I2" s="3"/>
      <c r="J2" s="3"/>
      <c r="K2" s="3"/>
    </row>
    <row r="3" spans="1:1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5" ht="14.4">
      <c r="A6" s="55" t="s">
        <v>3</v>
      </c>
      <c r="B6" s="55"/>
      <c r="C6" s="55"/>
      <c r="D6" s="55"/>
      <c r="E6" s="56" t="s">
        <v>4</v>
      </c>
      <c r="F6" s="50"/>
      <c r="G6" s="50"/>
      <c r="H6" s="50"/>
      <c r="I6" s="50"/>
      <c r="J6" s="17"/>
      <c r="K6" s="17"/>
      <c r="L6" s="17"/>
      <c r="M6" s="17"/>
      <c r="N6" s="1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3.8">
      <c r="A8" s="4" t="s">
        <v>5</v>
      </c>
      <c r="B8" s="47" t="s">
        <v>6</v>
      </c>
      <c r="C8" s="47"/>
      <c r="D8" s="6" t="s">
        <v>7</v>
      </c>
      <c r="E8" s="15">
        <v>5</v>
      </c>
      <c r="G8" s="4" t="s">
        <v>8</v>
      </c>
      <c r="H8" s="15">
        <v>3</v>
      </c>
      <c r="I8" s="48" t="s">
        <v>9</v>
      </c>
      <c r="J8" s="48"/>
      <c r="K8" s="48"/>
      <c r="L8" s="30" t="s">
        <v>43</v>
      </c>
      <c r="M8" s="30"/>
      <c r="N8" s="31"/>
      <c r="O8" s="53"/>
    </row>
    <row r="9" spans="1:15" ht="13.2" customHeight="1">
      <c r="O9" s="53"/>
    </row>
    <row r="10" spans="1:15" ht="14.4">
      <c r="A10" s="4" t="s">
        <v>10</v>
      </c>
      <c r="B10" s="49" t="s">
        <v>11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5">
      <c r="B11" s="7"/>
      <c r="C11" s="7"/>
      <c r="E11" s="7"/>
      <c r="F11" s="7"/>
      <c r="G11" s="7"/>
      <c r="H11" s="7"/>
      <c r="I11" s="7"/>
      <c r="J11" s="7"/>
      <c r="K11" s="7"/>
    </row>
    <row r="12" spans="1:15">
      <c r="A12" s="41" t="s">
        <v>12</v>
      </c>
      <c r="B12" s="43" t="s">
        <v>13</v>
      </c>
      <c r="C12" s="43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35" t="s">
        <v>24</v>
      </c>
    </row>
    <row r="13" spans="1:15">
      <c r="A13" s="42"/>
      <c r="B13" s="44"/>
      <c r="C13" s="44"/>
      <c r="D13" s="34"/>
      <c r="E13" s="34"/>
      <c r="F13" s="8" t="s">
        <v>25</v>
      </c>
      <c r="G13" s="8" t="s">
        <v>26</v>
      </c>
      <c r="H13" s="34"/>
      <c r="I13" s="34"/>
      <c r="J13" s="34"/>
      <c r="K13" s="34"/>
      <c r="L13" s="34"/>
      <c r="M13" s="34"/>
      <c r="N13" s="36"/>
    </row>
    <row r="14" spans="1:15" s="1" customFormat="1" ht="28.8" customHeight="1">
      <c r="A14" s="23" t="s">
        <v>42</v>
      </c>
      <c r="B14" s="24" t="s">
        <v>24</v>
      </c>
      <c r="C14" s="24" t="s">
        <v>41</v>
      </c>
      <c r="D14" s="24" t="s">
        <v>27</v>
      </c>
      <c r="E14" s="24">
        <v>14</v>
      </c>
      <c r="F14" s="24">
        <v>14</v>
      </c>
      <c r="G14" s="25"/>
      <c r="H14" s="26"/>
      <c r="I14" s="25">
        <f>(E14-SUM(F14:G14))-K14</f>
        <v>0</v>
      </c>
      <c r="J14" s="26"/>
      <c r="K14" s="25">
        <v>0</v>
      </c>
      <c r="L14" s="26">
        <f t="shared" ref="L14:L19" si="0">K14/E14</f>
        <v>0</v>
      </c>
      <c r="M14" s="28">
        <v>91.43</v>
      </c>
      <c r="N14" s="27">
        <f>10/14</f>
        <v>0.7142857142857143</v>
      </c>
    </row>
    <row r="15" spans="1:15" s="1" customFormat="1" ht="26.4">
      <c r="A15" s="23" t="s">
        <v>42</v>
      </c>
      <c r="B15" s="24" t="s">
        <v>36</v>
      </c>
      <c r="C15" s="24" t="s">
        <v>41</v>
      </c>
      <c r="D15" s="24" t="s">
        <v>27</v>
      </c>
      <c r="E15" s="24">
        <v>14</v>
      </c>
      <c r="F15" s="24">
        <v>14</v>
      </c>
      <c r="G15" s="25"/>
      <c r="H15" s="26"/>
      <c r="I15" s="25">
        <f>(E15-SUM(F15:G15))-K15</f>
        <v>0</v>
      </c>
      <c r="J15" s="26"/>
      <c r="K15" s="25">
        <v>0</v>
      </c>
      <c r="L15" s="26">
        <f t="shared" si="0"/>
        <v>0</v>
      </c>
      <c r="M15" s="24">
        <v>82</v>
      </c>
      <c r="N15" s="27">
        <f>7/14</f>
        <v>0.5</v>
      </c>
    </row>
    <row r="16" spans="1:15" s="1" customFormat="1" ht="28.2" customHeight="1">
      <c r="A16" s="23" t="s">
        <v>44</v>
      </c>
      <c r="B16" s="24" t="s">
        <v>28</v>
      </c>
      <c r="C16" s="24" t="s">
        <v>38</v>
      </c>
      <c r="D16" s="24" t="s">
        <v>27</v>
      </c>
      <c r="E16" s="24">
        <v>27</v>
      </c>
      <c r="F16" s="24">
        <v>0</v>
      </c>
      <c r="G16" s="25"/>
      <c r="H16" s="26"/>
      <c r="I16" s="25">
        <f>(E16-SUM(F16:G16))-K16</f>
        <v>27</v>
      </c>
      <c r="J16" s="26"/>
      <c r="K16" s="25">
        <v>0</v>
      </c>
      <c r="L16" s="26">
        <f t="shared" si="0"/>
        <v>0</v>
      </c>
      <c r="M16" s="28">
        <v>0</v>
      </c>
      <c r="N16" s="27">
        <v>0</v>
      </c>
    </row>
    <row r="17" spans="1:14" s="1" customFormat="1">
      <c r="A17" s="23" t="s">
        <v>39</v>
      </c>
      <c r="B17" s="24" t="s">
        <v>24</v>
      </c>
      <c r="C17" s="24" t="s">
        <v>45</v>
      </c>
      <c r="D17" s="24" t="s">
        <v>27</v>
      </c>
      <c r="E17" s="24">
        <v>29</v>
      </c>
      <c r="F17" s="24">
        <v>27</v>
      </c>
      <c r="G17" s="25"/>
      <c r="H17" s="26"/>
      <c r="I17" s="25">
        <f t="shared" ref="I17:I19" si="1">(E17-SUM(F17:G17))-K17</f>
        <v>2</v>
      </c>
      <c r="J17" s="26"/>
      <c r="K17" s="25">
        <v>0</v>
      </c>
      <c r="L17" s="26">
        <f t="shared" si="0"/>
        <v>0</v>
      </c>
      <c r="M17" s="28">
        <v>81.62</v>
      </c>
      <c r="N17" s="27">
        <f>18/29</f>
        <v>0.62068965517241381</v>
      </c>
    </row>
    <row r="18" spans="1:14" s="1" customFormat="1" ht="26.4">
      <c r="A18" s="23" t="s">
        <v>44</v>
      </c>
      <c r="B18" s="24" t="s">
        <v>28</v>
      </c>
      <c r="C18" s="24" t="s">
        <v>40</v>
      </c>
      <c r="D18" s="24" t="s">
        <v>27</v>
      </c>
      <c r="E18" s="24">
        <v>12</v>
      </c>
      <c r="F18" s="24">
        <v>0</v>
      </c>
      <c r="G18" s="25"/>
      <c r="H18" s="29"/>
      <c r="I18" s="25">
        <f t="shared" si="1"/>
        <v>12</v>
      </c>
      <c r="J18" s="26"/>
      <c r="K18" s="25">
        <v>0</v>
      </c>
      <c r="L18" s="26">
        <f t="shared" si="0"/>
        <v>0</v>
      </c>
      <c r="M18" s="24">
        <v>0</v>
      </c>
      <c r="N18" s="27">
        <v>0</v>
      </c>
    </row>
    <row r="19" spans="1:14" s="1" customFormat="1">
      <c r="A19" s="23" t="s">
        <v>39</v>
      </c>
      <c r="B19" s="24" t="s">
        <v>24</v>
      </c>
      <c r="C19" s="24" t="s">
        <v>46</v>
      </c>
      <c r="D19" s="24" t="s">
        <v>27</v>
      </c>
      <c r="E19" s="21">
        <v>18</v>
      </c>
      <c r="F19" s="21">
        <v>17</v>
      </c>
      <c r="G19" s="32"/>
      <c r="H19" s="29"/>
      <c r="I19" s="25">
        <f t="shared" si="1"/>
        <v>1</v>
      </c>
      <c r="J19" s="26"/>
      <c r="K19" s="25">
        <v>0</v>
      </c>
      <c r="L19" s="26">
        <f t="shared" si="0"/>
        <v>0</v>
      </c>
      <c r="M19" s="24">
        <v>71.44</v>
      </c>
      <c r="N19" s="27">
        <f>11/18</f>
        <v>0.61111111111111116</v>
      </c>
    </row>
    <row r="20" spans="1:14" s="1" customFormat="1" ht="19.2" customHeight="1">
      <c r="A20" s="23"/>
      <c r="B20" s="24"/>
      <c r="C20" s="24"/>
      <c r="D20" s="24"/>
      <c r="E20" s="21"/>
      <c r="F20" s="21"/>
      <c r="G20" s="9"/>
      <c r="H20" s="29"/>
      <c r="I20" s="25"/>
      <c r="J20" s="26"/>
      <c r="K20" s="25"/>
      <c r="L20" s="26"/>
      <c r="M20" s="24"/>
      <c r="N20" s="27"/>
    </row>
    <row r="21" spans="1:14" s="1" customFormat="1">
      <c r="A21" s="22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2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2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2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2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2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2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8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114</v>
      </c>
      <c r="F28" s="12">
        <f>SUM(F14:F27)</f>
        <v>72</v>
      </c>
      <c r="G28" s="12">
        <v>0</v>
      </c>
      <c r="H28" s="13"/>
      <c r="I28" s="12">
        <f t="shared" ref="I28" si="2">(E28-SUM(F28:G28))-K28</f>
        <v>42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54.414999999999999</v>
      </c>
      <c r="N28" s="19">
        <f>AVERAGE(N14:N27)</f>
        <v>0.40768108009487319</v>
      </c>
    </row>
    <row r="30" spans="1:14" ht="120" customHeight="1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>
      <c r="A32" s="14"/>
    </row>
    <row r="33" spans="1:10">
      <c r="B33" s="46" t="s">
        <v>32</v>
      </c>
      <c r="C33" s="46"/>
      <c r="D33" s="46"/>
      <c r="G33" s="51" t="s">
        <v>33</v>
      </c>
      <c r="H33" s="51"/>
      <c r="I33" s="51"/>
      <c r="J33" s="51"/>
    </row>
    <row r="34" spans="1:10" ht="32.1" customHeight="1">
      <c r="B34" s="52"/>
      <c r="C34" s="52"/>
      <c r="D34" s="52"/>
      <c r="G34" s="47"/>
      <c r="H34" s="47"/>
      <c r="I34" s="47"/>
      <c r="J34" s="47"/>
    </row>
    <row r="35" spans="1:10" hidden="1">
      <c r="A35" s="37" t="e">
        <v>#REF!</v>
      </c>
      <c r="B35" s="37"/>
      <c r="C35" s="7"/>
      <c r="E35" s="37"/>
      <c r="F35" s="37"/>
      <c r="G35" s="37"/>
      <c r="H35" s="37"/>
    </row>
    <row r="36" spans="1:10" hidden="1"/>
    <row r="37" spans="1:10" ht="45" customHeight="1">
      <c r="B37" s="38" t="str">
        <f>B10</f>
        <v>MTI. ANGELINA MÁRQUEZ JIMÉNEZ</v>
      </c>
      <c r="C37" s="38"/>
      <c r="D37" s="38"/>
      <c r="E37" s="16"/>
      <c r="F37" s="16"/>
      <c r="G37" s="39" t="s">
        <v>34</v>
      </c>
      <c r="H37" s="40"/>
      <c r="I37" s="40"/>
      <c r="J37" s="40"/>
    </row>
  </sheetData>
  <mergeCells count="31">
    <mergeCell ref="O8:O9"/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" zoomScale="95" zoomScaleNormal="95" workbookViewId="0">
      <selection activeCell="B17" sqref="B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7">
        <v>2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2025</v>
      </c>
      <c r="M8" s="47"/>
      <c r="N8" s="47"/>
    </row>
    <row r="10" spans="1:14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1" t="s">
        <v>12</v>
      </c>
      <c r="B12" s="43" t="s">
        <v>13</v>
      </c>
      <c r="C12" s="43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35" t="s">
        <v>24</v>
      </c>
    </row>
    <row r="13" spans="1:14">
      <c r="A13" s="42"/>
      <c r="B13" s="44"/>
      <c r="C13" s="44"/>
      <c r="D13" s="34"/>
      <c r="E13" s="34"/>
      <c r="F13" s="8" t="s">
        <v>25</v>
      </c>
      <c r="G13" s="8" t="s">
        <v>26</v>
      </c>
      <c r="H13" s="34"/>
      <c r="I13" s="34"/>
      <c r="J13" s="34"/>
      <c r="K13" s="34"/>
      <c r="L13" s="34"/>
      <c r="M13" s="34"/>
      <c r="N13" s="36"/>
    </row>
    <row r="14" spans="1:14" s="1" customFormat="1" ht="26.4">
      <c r="A14" s="23" t="s">
        <v>42</v>
      </c>
      <c r="B14" s="24" t="s">
        <v>47</v>
      </c>
      <c r="C14" s="24" t="s">
        <v>41</v>
      </c>
      <c r="D14" s="24" t="s">
        <v>27</v>
      </c>
      <c r="E14" s="24">
        <v>14</v>
      </c>
      <c r="F14" s="24">
        <v>13</v>
      </c>
      <c r="G14" s="25"/>
      <c r="H14" s="26"/>
      <c r="I14" s="25">
        <f>(E14-SUM(F14:G14))-K14</f>
        <v>1</v>
      </c>
      <c r="J14" s="26"/>
      <c r="K14" s="25">
        <v>0</v>
      </c>
      <c r="L14" s="26">
        <f t="shared" ref="L14:L20" si="0">K14/E14</f>
        <v>0</v>
      </c>
      <c r="M14" s="28">
        <v>81</v>
      </c>
      <c r="N14" s="27">
        <f>11/14</f>
        <v>0.7857142857142857</v>
      </c>
    </row>
    <row r="15" spans="1:14" s="1" customFormat="1" ht="26.4">
      <c r="A15" s="23" t="s">
        <v>44</v>
      </c>
      <c r="B15" s="24" t="s">
        <v>24</v>
      </c>
      <c r="C15" s="24" t="s">
        <v>38</v>
      </c>
      <c r="D15" s="24" t="s">
        <v>27</v>
      </c>
      <c r="E15" s="24">
        <v>27</v>
      </c>
      <c r="F15" s="24">
        <v>15</v>
      </c>
      <c r="G15" s="25"/>
      <c r="H15" s="26"/>
      <c r="I15" s="25">
        <f>(E15-SUM(F15:G15))-K15</f>
        <v>12</v>
      </c>
      <c r="J15" s="26"/>
      <c r="K15" s="25">
        <v>0</v>
      </c>
      <c r="L15" s="26">
        <f t="shared" si="0"/>
        <v>0</v>
      </c>
      <c r="M15" s="24">
        <v>48</v>
      </c>
      <c r="N15" s="27">
        <f>15/27</f>
        <v>0.55555555555555558</v>
      </c>
    </row>
    <row r="16" spans="1:14" s="1" customFormat="1" ht="26.4">
      <c r="A16" s="23" t="s">
        <v>44</v>
      </c>
      <c r="B16" s="24" t="s">
        <v>36</v>
      </c>
      <c r="C16" s="24" t="s">
        <v>38</v>
      </c>
      <c r="D16" s="24" t="s">
        <v>27</v>
      </c>
      <c r="E16" s="24">
        <v>27</v>
      </c>
      <c r="F16" s="24">
        <v>20</v>
      </c>
      <c r="G16" s="25"/>
      <c r="H16" s="26"/>
      <c r="I16" s="25">
        <f>(E16-SUM(F16:G16))-K16</f>
        <v>7</v>
      </c>
      <c r="J16" s="26"/>
      <c r="K16" s="25">
        <v>0</v>
      </c>
      <c r="L16" s="26">
        <f t="shared" si="0"/>
        <v>0</v>
      </c>
      <c r="M16" s="28">
        <v>59</v>
      </c>
      <c r="N16" s="27">
        <f>20/27</f>
        <v>0.7407407407407407</v>
      </c>
    </row>
    <row r="17" spans="1:14" s="1" customFormat="1" ht="26.4">
      <c r="A17" s="23" t="s">
        <v>39</v>
      </c>
      <c r="B17" s="24" t="s">
        <v>36</v>
      </c>
      <c r="C17" s="24" t="s">
        <v>45</v>
      </c>
      <c r="D17" s="24" t="s">
        <v>27</v>
      </c>
      <c r="E17" s="24">
        <v>29</v>
      </c>
      <c r="F17" s="24">
        <v>21</v>
      </c>
      <c r="G17" s="25"/>
      <c r="H17" s="26"/>
      <c r="I17" s="25">
        <f t="shared" ref="I17:I20" si="1">(E17-SUM(F17:G17))-K17</f>
        <v>8</v>
      </c>
      <c r="J17" s="26"/>
      <c r="K17" s="25">
        <v>0</v>
      </c>
      <c r="L17" s="26">
        <f t="shared" si="0"/>
        <v>0</v>
      </c>
      <c r="M17" s="28">
        <v>63</v>
      </c>
      <c r="N17" s="27">
        <f>21/29</f>
        <v>0.72413793103448276</v>
      </c>
    </row>
    <row r="18" spans="1:14" s="1" customFormat="1" ht="26.4">
      <c r="A18" s="23" t="s">
        <v>44</v>
      </c>
      <c r="B18" s="24" t="s">
        <v>24</v>
      </c>
      <c r="C18" s="24" t="s">
        <v>40</v>
      </c>
      <c r="D18" s="24" t="s">
        <v>27</v>
      </c>
      <c r="E18" s="24">
        <v>12</v>
      </c>
      <c r="F18" s="24">
        <v>9</v>
      </c>
      <c r="G18" s="25"/>
      <c r="H18" s="29"/>
      <c r="I18" s="25">
        <f t="shared" si="1"/>
        <v>3</v>
      </c>
      <c r="J18" s="26"/>
      <c r="K18" s="25">
        <v>0</v>
      </c>
      <c r="L18" s="26">
        <f t="shared" si="0"/>
        <v>0</v>
      </c>
      <c r="M18" s="24">
        <v>61</v>
      </c>
      <c r="N18" s="27">
        <f>9/12</f>
        <v>0.75</v>
      </c>
    </row>
    <row r="19" spans="1:14" s="1" customFormat="1" ht="26.4">
      <c r="A19" s="23" t="s">
        <v>44</v>
      </c>
      <c r="B19" s="24" t="s">
        <v>36</v>
      </c>
      <c r="C19" s="24" t="s">
        <v>46</v>
      </c>
      <c r="D19" s="24" t="s">
        <v>27</v>
      </c>
      <c r="E19" s="24">
        <v>12</v>
      </c>
      <c r="F19" s="24">
        <v>9</v>
      </c>
      <c r="G19" s="25"/>
      <c r="H19" s="29"/>
      <c r="I19" s="25">
        <f t="shared" si="1"/>
        <v>3</v>
      </c>
      <c r="J19" s="26"/>
      <c r="K19" s="25">
        <v>0</v>
      </c>
      <c r="L19" s="26">
        <f t="shared" si="0"/>
        <v>0</v>
      </c>
      <c r="M19" s="24">
        <v>59</v>
      </c>
      <c r="N19" s="27">
        <f>9/12</f>
        <v>0.75</v>
      </c>
    </row>
    <row r="20" spans="1:14" s="1" customFormat="1" ht="26.4">
      <c r="A20" s="23" t="s">
        <v>39</v>
      </c>
      <c r="B20" s="24" t="s">
        <v>36</v>
      </c>
      <c r="C20" s="24" t="s">
        <v>46</v>
      </c>
      <c r="D20" s="24" t="s">
        <v>27</v>
      </c>
      <c r="E20" s="21">
        <v>18</v>
      </c>
      <c r="F20" s="21">
        <v>17</v>
      </c>
      <c r="G20" s="9"/>
      <c r="H20" s="29"/>
      <c r="I20" s="25">
        <f t="shared" si="1"/>
        <v>0</v>
      </c>
      <c r="J20" s="26"/>
      <c r="K20" s="25">
        <v>1</v>
      </c>
      <c r="L20" s="26">
        <f t="shared" si="0"/>
        <v>5.5555555555555552E-2</v>
      </c>
      <c r="M20" s="24">
        <v>73</v>
      </c>
      <c r="N20" s="27">
        <f>12/18</f>
        <v>0.66666666666666663</v>
      </c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139</v>
      </c>
      <c r="F28" s="12">
        <f>SUM(F14:F27)</f>
        <v>104</v>
      </c>
      <c r="G28" s="12">
        <f>SUM(G14:G27)</f>
        <v>0</v>
      </c>
      <c r="H28" s="13"/>
      <c r="I28" s="12">
        <f t="shared" ref="I28" si="2">(E28-SUM(F28:G28))-K28</f>
        <v>34</v>
      </c>
      <c r="J28" s="13"/>
      <c r="K28" s="12">
        <f>SUM(K14:K27)</f>
        <v>1</v>
      </c>
      <c r="L28" s="13">
        <f t="shared" ref="L28" si="3">K28/E28</f>
        <v>7.1942446043165471E-3</v>
      </c>
      <c r="M28" s="12">
        <f>AVERAGE(M14:M27)</f>
        <v>63.428571428571431</v>
      </c>
      <c r="N28" s="19">
        <f>AVERAGE(N14:N27)</f>
        <v>0.7104021685302474</v>
      </c>
    </row>
    <row r="30" spans="1:14" ht="120" customHeight="1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>
      <c r="A32" s="14"/>
    </row>
    <row r="33" spans="1:10">
      <c r="B33" s="46" t="s">
        <v>32</v>
      </c>
      <c r="C33" s="46"/>
      <c r="D33" s="46"/>
      <c r="G33" s="51" t="s">
        <v>33</v>
      </c>
      <c r="H33" s="51"/>
      <c r="I33" s="51"/>
      <c r="J33" s="51"/>
    </row>
    <row r="34" spans="1:10" ht="62.25" customHeight="1">
      <c r="B34" s="52"/>
      <c r="C34" s="52"/>
      <c r="D34" s="52"/>
      <c r="G34" s="47"/>
      <c r="H34" s="47"/>
      <c r="I34" s="47"/>
      <c r="J34" s="47"/>
    </row>
    <row r="35" spans="1:10" hidden="1">
      <c r="A35" s="37" t="e">
        <v>#REF!</v>
      </c>
      <c r="B35" s="37"/>
      <c r="C35" s="7"/>
      <c r="E35" s="37"/>
      <c r="F35" s="37"/>
      <c r="G35" s="37"/>
      <c r="H35" s="37"/>
    </row>
    <row r="36" spans="1:10" hidden="1"/>
    <row r="37" spans="1:10" ht="45" customHeight="1">
      <c r="B37" s="38" t="str">
        <f>B10</f>
        <v>MTI. ANGELINA MÁRQUEZ JIMÉNEZ</v>
      </c>
      <c r="C37" s="38"/>
      <c r="D37" s="38"/>
      <c r="E37" s="16"/>
      <c r="F37" s="16"/>
      <c r="G37" s="39" t="str">
        <f>'1'!G37:J37</f>
        <v>ISC. DIEGO DE JESÚS VELAZQUEZ LUCHO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abSelected="1" zoomScale="115" zoomScaleNormal="115" workbookViewId="0">
      <selection activeCell="A17" sqref="A17:XFD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7">
        <v>3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2025</v>
      </c>
      <c r="M8" s="47"/>
      <c r="N8" s="47"/>
    </row>
    <row r="10" spans="1:14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1" t="s">
        <v>12</v>
      </c>
      <c r="B12" s="43" t="s">
        <v>13</v>
      </c>
      <c r="C12" s="43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35" t="s">
        <v>24</v>
      </c>
    </row>
    <row r="13" spans="1:14">
      <c r="A13" s="42"/>
      <c r="B13" s="44"/>
      <c r="C13" s="44"/>
      <c r="D13" s="34"/>
      <c r="E13" s="34"/>
      <c r="F13" s="8" t="s">
        <v>25</v>
      </c>
      <c r="G13" s="8" t="s">
        <v>26</v>
      </c>
      <c r="H13" s="34"/>
      <c r="I13" s="34"/>
      <c r="J13" s="34"/>
      <c r="K13" s="34"/>
      <c r="L13" s="34"/>
      <c r="M13" s="34"/>
      <c r="N13" s="36"/>
    </row>
    <row r="14" spans="1:14" s="1" customFormat="1">
      <c r="A14" s="23" t="s">
        <v>39</v>
      </c>
      <c r="B14" s="24" t="s">
        <v>28</v>
      </c>
      <c r="C14" s="24" t="s">
        <v>38</v>
      </c>
      <c r="D14" s="24" t="s">
        <v>27</v>
      </c>
      <c r="E14" s="24">
        <v>33</v>
      </c>
      <c r="F14" s="9">
        <v>0</v>
      </c>
      <c r="G14" s="9"/>
      <c r="H14" s="10"/>
      <c r="I14" s="9">
        <f t="shared" ref="I14:I28" si="0">(E14-SUM(F14:G14))-K14</f>
        <v>33</v>
      </c>
      <c r="J14" s="10"/>
      <c r="K14" s="9">
        <v>0</v>
      </c>
      <c r="L14" s="10">
        <f t="shared" ref="L14:L28" si="1">K14/E14</f>
        <v>0</v>
      </c>
      <c r="M14" s="9">
        <v>0</v>
      </c>
      <c r="N14" s="18">
        <v>0</v>
      </c>
    </row>
    <row r="15" spans="1:14" s="1" customFormat="1" ht="26.4">
      <c r="A15" s="23" t="s">
        <v>37</v>
      </c>
      <c r="B15" s="24" t="s">
        <v>47</v>
      </c>
      <c r="C15" s="24" t="s">
        <v>38</v>
      </c>
      <c r="D15" s="24" t="s">
        <v>27</v>
      </c>
      <c r="E15" s="24">
        <v>27</v>
      </c>
      <c r="F15" s="9">
        <v>18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58</v>
      </c>
      <c r="N15" s="18">
        <f>18/27</f>
        <v>0.66666666666666663</v>
      </c>
    </row>
    <row r="16" spans="1:14" s="1" customFormat="1">
      <c r="A16" s="23" t="s">
        <v>39</v>
      </c>
      <c r="B16" s="24" t="s">
        <v>28</v>
      </c>
      <c r="C16" s="24" t="s">
        <v>40</v>
      </c>
      <c r="D16" s="24" t="s">
        <v>27</v>
      </c>
      <c r="E16" s="24">
        <v>27</v>
      </c>
      <c r="F16" s="9">
        <v>0</v>
      </c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>
        <v>0</v>
      </c>
      <c r="N16" s="18">
        <v>0</v>
      </c>
    </row>
    <row r="17" spans="1:14" s="1" customFormat="1" ht="26.4">
      <c r="A17" s="23" t="s">
        <v>37</v>
      </c>
      <c r="B17" s="24" t="s">
        <v>47</v>
      </c>
      <c r="C17" s="24" t="s">
        <v>40</v>
      </c>
      <c r="D17" s="24" t="s">
        <v>27</v>
      </c>
      <c r="E17" s="24">
        <v>12</v>
      </c>
      <c r="F17" s="9">
        <v>9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</v>
      </c>
      <c r="N17" s="18">
        <f>9/12</f>
        <v>0.75</v>
      </c>
    </row>
    <row r="18" spans="1:14" s="1" customFormat="1" ht="26.4">
      <c r="A18" s="23" t="s">
        <v>42</v>
      </c>
      <c r="B18" s="24" t="s">
        <v>48</v>
      </c>
      <c r="C18" s="24" t="s">
        <v>41</v>
      </c>
      <c r="D18" s="24" t="s">
        <v>27</v>
      </c>
      <c r="E18" s="24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8">
        <f>9/18</f>
        <v>0.5</v>
      </c>
    </row>
    <row r="19" spans="1:14" s="1" customFormat="1">
      <c r="A19" s="23"/>
      <c r="B19" s="24"/>
      <c r="C19" s="24"/>
      <c r="D19" s="24"/>
      <c r="E19" s="24"/>
      <c r="F19" s="24"/>
      <c r="G19" s="25"/>
      <c r="H19" s="10"/>
      <c r="I19" s="25"/>
      <c r="J19" s="10"/>
      <c r="K19" s="25"/>
      <c r="L19" s="26"/>
      <c r="M19" s="24"/>
      <c r="N19" s="27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117</v>
      </c>
      <c r="F28" s="12">
        <f>SUM(F14:F27)</f>
        <v>45</v>
      </c>
      <c r="G28" s="12">
        <f>SUM(G14:G27)</f>
        <v>0</v>
      </c>
      <c r="H28" s="13">
        <f>SUM(F28:G28)/E28</f>
        <v>0.38461538461538464</v>
      </c>
      <c r="I28" s="12">
        <f t="shared" si="0"/>
        <v>72</v>
      </c>
      <c r="J28" s="13">
        <f t="shared" ref="J14:J28" si="2">I28/E28</f>
        <v>0.61538461538461542</v>
      </c>
      <c r="K28" s="12">
        <f>SUM(K14:K27)</f>
        <v>0</v>
      </c>
      <c r="L28" s="13">
        <f t="shared" si="1"/>
        <v>0</v>
      </c>
      <c r="M28" s="12">
        <f>AVERAGE(M14:M27)</f>
        <v>44</v>
      </c>
      <c r="N28" s="19">
        <f>AVERAGE(N14:N27)</f>
        <v>0.3833333333333333</v>
      </c>
    </row>
    <row r="30" spans="1:14" ht="120" customHeight="1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>
      <c r="A32" s="14"/>
    </row>
    <row r="33" spans="1:10">
      <c r="B33" s="46" t="s">
        <v>32</v>
      </c>
      <c r="C33" s="46"/>
      <c r="D33" s="46"/>
      <c r="G33" s="51" t="s">
        <v>33</v>
      </c>
      <c r="H33" s="51"/>
      <c r="I33" s="51"/>
      <c r="J33" s="51"/>
    </row>
    <row r="34" spans="1:10" ht="62.25" customHeight="1">
      <c r="B34" s="52"/>
      <c r="C34" s="52"/>
      <c r="D34" s="52"/>
      <c r="G34" s="47"/>
      <c r="H34" s="47"/>
      <c r="I34" s="47"/>
      <c r="J34" s="47"/>
    </row>
    <row r="35" spans="1:10" hidden="1">
      <c r="A35" s="37" t="e">
        <v>#REF!</v>
      </c>
      <c r="B35" s="37"/>
      <c r="C35" s="7"/>
      <c r="E35" s="37"/>
      <c r="F35" s="37"/>
      <c r="G35" s="37"/>
      <c r="H35" s="37"/>
    </row>
    <row r="36" spans="1:10" hidden="1"/>
    <row r="37" spans="1:10" ht="45" customHeight="1">
      <c r="B37" s="38" t="str">
        <f>B10</f>
        <v>MTI. ANGELINA MÁRQUEZ JIMÉNEZ</v>
      </c>
      <c r="C37" s="38"/>
      <c r="D37" s="38"/>
      <c r="E37" s="16"/>
      <c r="F37" s="16"/>
      <c r="G37" s="39" t="str">
        <f>'1'!G37:J37</f>
        <v>ISC. DIEGO DE JESÚS VELAZQUEZ LUCHO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4" zoomScale="90" zoomScaleNormal="85" workbookViewId="0">
      <selection activeCell="J22" sqref="J22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4.4">
      <c r="A6" s="55" t="s">
        <v>3</v>
      </c>
      <c r="B6" s="55"/>
      <c r="C6" s="55"/>
      <c r="D6" s="55"/>
      <c r="E6" s="56" t="s">
        <v>4</v>
      </c>
      <c r="F6" s="50"/>
      <c r="G6" s="50"/>
      <c r="H6" s="50"/>
      <c r="I6" s="50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7">
        <v>4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2025</v>
      </c>
      <c r="M8" s="47"/>
      <c r="N8" s="47"/>
    </row>
    <row r="10" spans="1:14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1" t="s">
        <v>12</v>
      </c>
      <c r="B12" s="43" t="s">
        <v>13</v>
      </c>
      <c r="C12" s="43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35" t="s">
        <v>24</v>
      </c>
    </row>
    <row r="13" spans="1:14">
      <c r="A13" s="42"/>
      <c r="B13" s="44"/>
      <c r="C13" s="44"/>
      <c r="D13" s="34"/>
      <c r="E13" s="34"/>
      <c r="F13" s="8" t="s">
        <v>25</v>
      </c>
      <c r="G13" s="8" t="s">
        <v>26</v>
      </c>
      <c r="H13" s="34"/>
      <c r="I13" s="34"/>
      <c r="J13" s="34"/>
      <c r="K13" s="34"/>
      <c r="L13" s="34"/>
      <c r="M13" s="34"/>
      <c r="N13" s="36"/>
    </row>
    <row r="14" spans="1:14" s="1" customFormat="1">
      <c r="A14" s="23" t="s">
        <v>39</v>
      </c>
      <c r="B14" s="24" t="s">
        <v>24</v>
      </c>
      <c r="C14" s="24" t="s">
        <v>38</v>
      </c>
      <c r="D14" s="24" t="s">
        <v>27</v>
      </c>
      <c r="E14" s="24">
        <v>33</v>
      </c>
      <c r="F14" s="9"/>
      <c r="G14" s="9"/>
      <c r="H14" s="10"/>
      <c r="I14" s="9">
        <f t="shared" ref="I14:I28" si="0">(E14-SUM(F14:G14))-K14</f>
        <v>33</v>
      </c>
      <c r="J14" s="10"/>
      <c r="K14" s="25">
        <v>0</v>
      </c>
      <c r="L14" s="10">
        <f t="shared" ref="L14:L28" si="1">K14/E14</f>
        <v>0</v>
      </c>
      <c r="M14" s="9">
        <v>52</v>
      </c>
      <c r="N14" s="18">
        <v>0.67</v>
      </c>
    </row>
    <row r="15" spans="1:14" s="1" customFormat="1" ht="26.4">
      <c r="A15" s="23" t="s">
        <v>37</v>
      </c>
      <c r="B15" s="24" t="s">
        <v>28</v>
      </c>
      <c r="C15" s="24" t="s">
        <v>38</v>
      </c>
      <c r="D15" s="24" t="s">
        <v>27</v>
      </c>
      <c r="E15" s="24">
        <v>27</v>
      </c>
      <c r="F15" s="9"/>
      <c r="G15" s="9"/>
      <c r="H15" s="10"/>
      <c r="I15" s="9">
        <f t="shared" si="0"/>
        <v>27</v>
      </c>
      <c r="J15" s="10"/>
      <c r="K15" s="25">
        <v>0</v>
      </c>
      <c r="L15" s="10">
        <f t="shared" si="1"/>
        <v>0</v>
      </c>
      <c r="M15" s="9">
        <v>57</v>
      </c>
      <c r="N15" s="18">
        <v>0.74</v>
      </c>
    </row>
    <row r="16" spans="1:14" s="1" customFormat="1">
      <c r="A16" s="23" t="s">
        <v>39</v>
      </c>
      <c r="B16" s="24" t="s">
        <v>24</v>
      </c>
      <c r="C16" s="24" t="s">
        <v>40</v>
      </c>
      <c r="D16" s="24" t="s">
        <v>27</v>
      </c>
      <c r="E16" s="24">
        <v>27</v>
      </c>
      <c r="F16" s="9"/>
      <c r="G16" s="9"/>
      <c r="H16" s="10"/>
      <c r="I16" s="9">
        <f t="shared" si="0"/>
        <v>27</v>
      </c>
      <c r="J16" s="10"/>
      <c r="K16" s="25">
        <v>0</v>
      </c>
      <c r="L16" s="10">
        <f t="shared" si="1"/>
        <v>0</v>
      </c>
      <c r="M16" s="9">
        <v>60</v>
      </c>
      <c r="N16" s="18">
        <v>0.65</v>
      </c>
    </row>
    <row r="17" spans="1:14" s="1" customFormat="1" ht="26.4">
      <c r="A17" s="23" t="s">
        <v>37</v>
      </c>
      <c r="B17" s="24" t="s">
        <v>28</v>
      </c>
      <c r="C17" s="24" t="s">
        <v>40</v>
      </c>
      <c r="D17" s="24" t="s">
        <v>27</v>
      </c>
      <c r="E17" s="24">
        <v>16</v>
      </c>
      <c r="F17" s="9"/>
      <c r="G17" s="9"/>
      <c r="H17" s="10"/>
      <c r="I17" s="9">
        <f t="shared" si="0"/>
        <v>16</v>
      </c>
      <c r="J17" s="10"/>
      <c r="K17" s="25">
        <v>0</v>
      </c>
      <c r="L17" s="10">
        <f t="shared" si="1"/>
        <v>0</v>
      </c>
      <c r="M17" s="9">
        <v>72</v>
      </c>
      <c r="N17" s="18">
        <v>0.77</v>
      </c>
    </row>
    <row r="18" spans="1:14" s="1" customFormat="1" ht="26.4">
      <c r="A18" s="23" t="s">
        <v>42</v>
      </c>
      <c r="B18" s="24" t="s">
        <v>24</v>
      </c>
      <c r="C18" s="24" t="s">
        <v>41</v>
      </c>
      <c r="D18" s="24" t="s">
        <v>27</v>
      </c>
      <c r="E18" s="24">
        <v>12</v>
      </c>
      <c r="F18" s="9"/>
      <c r="G18" s="9"/>
      <c r="H18" s="10"/>
      <c r="I18" s="9">
        <f t="shared" si="0"/>
        <v>12</v>
      </c>
      <c r="J18" s="10"/>
      <c r="K18" s="25">
        <v>0</v>
      </c>
      <c r="L18" s="10">
        <f t="shared" si="1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115</v>
      </c>
      <c r="J28" s="13">
        <f t="shared" ref="J14:J28" si="2">I28/E28</f>
        <v>1</v>
      </c>
      <c r="K28" s="12">
        <f>SUM(K14:K27)</f>
        <v>0</v>
      </c>
      <c r="L28" s="13">
        <f t="shared" si="1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>
      <c r="A32" s="14"/>
    </row>
    <row r="33" spans="1:10">
      <c r="B33" s="46" t="s">
        <v>32</v>
      </c>
      <c r="C33" s="46"/>
      <c r="D33" s="46"/>
      <c r="G33" s="51" t="s">
        <v>33</v>
      </c>
      <c r="H33" s="51"/>
      <c r="I33" s="51"/>
      <c r="J33" s="51"/>
    </row>
    <row r="34" spans="1:10" ht="62.25" customHeight="1">
      <c r="B34" s="52"/>
      <c r="C34" s="52"/>
      <c r="D34" s="52"/>
      <c r="G34" s="47"/>
      <c r="H34" s="47"/>
      <c r="I34" s="47"/>
      <c r="J34" s="47"/>
    </row>
    <row r="35" spans="1:10" hidden="1">
      <c r="A35" s="37" t="e">
        <v>#REF!</v>
      </c>
      <c r="B35" s="37"/>
      <c r="C35" s="7"/>
      <c r="E35" s="37"/>
      <c r="F35" s="37"/>
      <c r="G35" s="37"/>
      <c r="H35" s="37"/>
    </row>
    <row r="36" spans="1:10" hidden="1"/>
    <row r="37" spans="1:10" ht="45" customHeight="1">
      <c r="B37" s="38" t="str">
        <f>B10</f>
        <v>MTI. ANGELINA MÁRQUEZ JIMÉNEZ</v>
      </c>
      <c r="C37" s="38"/>
      <c r="D37" s="38"/>
      <c r="E37" s="16"/>
      <c r="F37" s="16"/>
      <c r="G37" s="39" t="str">
        <f>'1'!G37:J37</f>
        <v>ISC. DIEGO DE JESÚS VELAZQUEZ LUCHO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85" zoomScaleNormal="85" workbookViewId="0">
      <selection activeCell="C27" sqref="C2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>
      <c r="A6" s="55" t="s">
        <v>3</v>
      </c>
      <c r="B6" s="55"/>
      <c r="C6" s="55"/>
      <c r="D6" s="55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7" t="s">
        <v>35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2025</v>
      </c>
      <c r="M8" s="47"/>
      <c r="N8" s="47"/>
    </row>
    <row r="10" spans="1:14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1" t="s">
        <v>12</v>
      </c>
      <c r="B12" s="43" t="s">
        <v>13</v>
      </c>
      <c r="C12" s="43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35" t="s">
        <v>24</v>
      </c>
    </row>
    <row r="13" spans="1:14">
      <c r="A13" s="42"/>
      <c r="B13" s="44"/>
      <c r="C13" s="44"/>
      <c r="D13" s="34"/>
      <c r="E13" s="34"/>
      <c r="F13" s="8" t="s">
        <v>25</v>
      </c>
      <c r="G13" s="8" t="s">
        <v>26</v>
      </c>
      <c r="H13" s="34"/>
      <c r="I13" s="34"/>
      <c r="J13" s="34"/>
      <c r="K13" s="34"/>
      <c r="L13" s="34"/>
      <c r="M13" s="34"/>
      <c r="N13" s="36"/>
    </row>
    <row r="14" spans="1:14" s="1" customFormat="1" ht="26.4">
      <c r="A14" s="9" t="str">
        <f>'1'!A14</f>
        <v>COMPUTACIÓN EN LA NUBE</v>
      </c>
      <c r="B14" s="9"/>
      <c r="C14" s="9" t="str">
        <f>'1'!C14</f>
        <v>804 AP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6.4">
      <c r="A15" s="9" t="str">
        <f>'1'!A15</f>
        <v>COMPUTACIÓN EN LA NUBE</v>
      </c>
      <c r="B15" s="9"/>
      <c r="C15" s="9" t="str">
        <f>'1'!C15</f>
        <v>804 AP</v>
      </c>
      <c r="D15" s="9" t="str">
        <f>'1'!D15</f>
        <v>ISIC</v>
      </c>
      <c r="E15" s="9">
        <f>'1'!E15</f>
        <v>14</v>
      </c>
      <c r="F15" s="9"/>
      <c r="G15" s="9"/>
      <c r="H15" s="10">
        <f t="shared" ref="H15:H18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 ht="26.4">
      <c r="A16" s="9" t="str">
        <f>'1'!A16</f>
        <v>TÓPICOS AVANZADOS DE PROGRAMACIÓN</v>
      </c>
      <c r="B16" s="9"/>
      <c r="C16" s="9" t="str">
        <f>'1'!C16</f>
        <v>404A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6.4">
      <c r="A17" s="9" t="str">
        <f>'1'!A17</f>
        <v>TALLER DE SISTEMAS OPERATIVOS</v>
      </c>
      <c r="B17" s="9"/>
      <c r="C17" s="9" t="str">
        <f>'1'!C17</f>
        <v>404 A</v>
      </c>
      <c r="D17" s="9" t="str">
        <f>'1'!D17</f>
        <v>ISIC</v>
      </c>
      <c r="E17" s="9">
        <f>'1'!E17</f>
        <v>29</v>
      </c>
      <c r="F17" s="9"/>
      <c r="G17" s="9"/>
      <c r="H17" s="10">
        <f t="shared" si="3"/>
        <v>0</v>
      </c>
      <c r="I17" s="9">
        <f t="shared" si="0"/>
        <v>29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6.4">
      <c r="A18" s="9" t="str">
        <f>'1'!A18</f>
        <v>TÓPICOS AVANZADOS DE PROGRAMACIÓN</v>
      </c>
      <c r="B18" s="9"/>
      <c r="C18" s="9" t="str">
        <f>'1'!C18</f>
        <v>404B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>
      <c r="A32" s="14"/>
    </row>
    <row r="33" spans="1:10">
      <c r="B33" s="46" t="s">
        <v>32</v>
      </c>
      <c r="C33" s="46"/>
      <c r="D33" s="46"/>
      <c r="G33" s="51" t="s">
        <v>33</v>
      </c>
      <c r="H33" s="51"/>
      <c r="I33" s="51"/>
      <c r="J33" s="51"/>
    </row>
    <row r="34" spans="1:10" ht="62.25" customHeight="1">
      <c r="B34" s="52"/>
      <c r="C34" s="52"/>
      <c r="D34" s="52"/>
      <c r="G34" s="47"/>
      <c r="H34" s="47"/>
      <c r="I34" s="47"/>
      <c r="J34" s="47"/>
    </row>
    <row r="35" spans="1:10" hidden="1">
      <c r="A35" s="37" t="e">
        <v>#REF!</v>
      </c>
      <c r="B35" s="37"/>
      <c r="C35" s="7"/>
      <c r="E35" s="37"/>
      <c r="F35" s="37"/>
      <c r="G35" s="37"/>
      <c r="H35" s="37"/>
    </row>
    <row r="36" spans="1:10" hidden="1"/>
    <row r="37" spans="1:10" ht="45" customHeight="1">
      <c r="B37" s="38" t="str">
        <f>B10</f>
        <v>MTI. ANGELINA MÁRQUEZ JIMÉNEZ</v>
      </c>
      <c r="C37" s="38"/>
      <c r="D37" s="38"/>
      <c r="E37" s="16"/>
      <c r="F37" s="16"/>
      <c r="G37" s="39" t="str">
        <f>'1'!G37:J37</f>
        <v>ISC. DIEGO DE JESÚS VELAZQUEZ LUCHO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2022-10-19T14:43:00Z</cp:lastPrinted>
  <dcterms:created xsi:type="dcterms:W3CDTF">2021-11-22T14:45:00Z</dcterms:created>
  <dcterms:modified xsi:type="dcterms:W3CDTF">2025-05-13T19:10:00Z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