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ELVIRA GB\Documents\1 SEM FEB -JUL 2025\REPORTES FLOR\"/>
    </mc:Choice>
  </mc:AlternateContent>
  <xr:revisionPtr revIDLastSave="0" documentId="13_ncr:1_{0F137210-E245-4CC3-8F3A-7983566310A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0" l="1"/>
  <c r="M28" i="25"/>
  <c r="N28" i="25"/>
  <c r="G28" i="25"/>
  <c r="F28" i="25"/>
  <c r="E19" i="25" l="1"/>
  <c r="E18" i="25"/>
  <c r="E17" i="25"/>
  <c r="E16" i="25"/>
  <c r="E15" i="25"/>
  <c r="E14" i="25"/>
  <c r="A19" i="25"/>
  <c r="L21" i="24"/>
  <c r="I21" i="24"/>
  <c r="I16" i="25" l="1"/>
  <c r="H16" i="25"/>
  <c r="H17" i="25"/>
  <c r="I17" i="25"/>
  <c r="I15" i="25"/>
  <c r="H15" i="25"/>
  <c r="H18" i="25"/>
  <c r="I18" i="25"/>
  <c r="H19" i="25"/>
  <c r="J19" i="25" s="1"/>
  <c r="E28" i="25"/>
  <c r="L19" i="25"/>
  <c r="I19" i="25"/>
  <c r="L22" i="24"/>
  <c r="I22" i="24"/>
  <c r="A22" i="24"/>
  <c r="A19" i="24"/>
  <c r="I19" i="24"/>
  <c r="L19" i="24"/>
  <c r="E23" i="24" l="1"/>
  <c r="E15" i="24"/>
  <c r="I15" i="24" s="1"/>
  <c r="E14" i="24"/>
  <c r="L14" i="24" s="1"/>
  <c r="A23" i="24"/>
  <c r="I21" i="23"/>
  <c r="L21" i="23"/>
  <c r="I20" i="23"/>
  <c r="L20" i="23"/>
  <c r="E15" i="22"/>
  <c r="I15" i="22" s="1"/>
  <c r="E16" i="22"/>
  <c r="E17" i="22"/>
  <c r="I17" i="22" s="1"/>
  <c r="E18" i="22"/>
  <c r="E19" i="22"/>
  <c r="I19" i="22" s="1"/>
  <c r="E14" i="22"/>
  <c r="I14" i="22" s="1"/>
  <c r="C15" i="22"/>
  <c r="C16" i="22"/>
  <c r="C17" i="22"/>
  <c r="C18" i="22"/>
  <c r="C19" i="22"/>
  <c r="C14" i="22"/>
  <c r="A18" i="22"/>
  <c r="A19" i="22"/>
  <c r="A21" i="23" s="1"/>
  <c r="L15" i="25"/>
  <c r="L16" i="25"/>
  <c r="L17" i="25"/>
  <c r="L18" i="25"/>
  <c r="J15" i="25"/>
  <c r="J16" i="25"/>
  <c r="J17" i="25"/>
  <c r="J18" i="25"/>
  <c r="H14" i="25"/>
  <c r="J14" i="25" s="1"/>
  <c r="A15" i="25"/>
  <c r="A16" i="25"/>
  <c r="A17" i="25"/>
  <c r="A18" i="25"/>
  <c r="A14" i="25"/>
  <c r="I16" i="24"/>
  <c r="L16" i="24"/>
  <c r="I17" i="24"/>
  <c r="L17" i="24"/>
  <c r="I18" i="24"/>
  <c r="L18" i="24"/>
  <c r="I20" i="24"/>
  <c r="L20" i="24"/>
  <c r="A17" i="22"/>
  <c r="A19" i="23" s="1"/>
  <c r="A15" i="24"/>
  <c r="A16" i="24"/>
  <c r="A18" i="24"/>
  <c r="A20" i="24"/>
  <c r="A14" i="24"/>
  <c r="I15" i="23"/>
  <c r="L15" i="23"/>
  <c r="L16" i="23"/>
  <c r="I17" i="23"/>
  <c r="I18" i="23"/>
  <c r="I19" i="23"/>
  <c r="I18" i="22"/>
  <c r="A15" i="22"/>
  <c r="A15" i="23" s="1"/>
  <c r="A16" i="22"/>
  <c r="A16" i="23" s="1"/>
  <c r="I16" i="22"/>
  <c r="L16" i="22"/>
  <c r="L18" i="22"/>
  <c r="A21" i="22"/>
  <c r="I21" i="22"/>
  <c r="L21" i="22"/>
  <c r="A22" i="22"/>
  <c r="I22" i="22"/>
  <c r="L22" i="22"/>
  <c r="A23" i="22"/>
  <c r="I23" i="22"/>
  <c r="L23" i="22"/>
  <c r="I18" i="10"/>
  <c r="I14" i="10"/>
  <c r="I15" i="10"/>
  <c r="I17" i="10"/>
  <c r="L18" i="10"/>
  <c r="L17" i="10"/>
  <c r="L15" i="10"/>
  <c r="L16" i="10"/>
  <c r="L17" i="22" l="1"/>
  <c r="L15" i="22"/>
  <c r="L19" i="22"/>
  <c r="L14" i="22"/>
  <c r="L23" i="24"/>
  <c r="I23" i="24"/>
  <c r="L19" i="23"/>
  <c r="L18" i="23"/>
  <c r="L17" i="23"/>
  <c r="I16" i="23"/>
  <c r="L15" i="24"/>
  <c r="I14" i="24"/>
  <c r="L14" i="10"/>
  <c r="A14" i="22"/>
  <c r="A14" i="23" s="1"/>
  <c r="I14" i="25" l="1"/>
  <c r="L14" i="25"/>
  <c r="L14" i="23"/>
  <c r="I14" i="23"/>
  <c r="N28" i="22"/>
  <c r="M28" i="22"/>
  <c r="C18" i="25"/>
  <c r="C17" i="25"/>
  <c r="K27" i="10" l="1"/>
  <c r="K28" i="25" l="1"/>
  <c r="B10" i="25"/>
  <c r="B37" i="25" s="1"/>
  <c r="L8" i="25"/>
  <c r="H8" i="25"/>
  <c r="E8" i="25"/>
  <c r="N29" i="24"/>
  <c r="M29" i="24"/>
  <c r="K29" i="24"/>
  <c r="G29" i="24"/>
  <c r="F29" i="24"/>
  <c r="B10" i="24"/>
  <c r="B38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H8" i="22"/>
  <c r="E8" i="22"/>
  <c r="K28" i="22"/>
  <c r="F28" i="22"/>
  <c r="B36" i="10"/>
  <c r="N27" i="10"/>
  <c r="M27" i="10"/>
  <c r="F27" i="10"/>
  <c r="E27" i="10"/>
  <c r="L27" i="10" s="1"/>
  <c r="I27" i="10" l="1"/>
  <c r="E29" i="24"/>
  <c r="E28" i="23"/>
  <c r="E28" i="22"/>
  <c r="I28" i="25" l="1"/>
  <c r="J28" i="25" s="1"/>
  <c r="L28" i="25"/>
  <c r="H28" i="25"/>
  <c r="I29" i="24"/>
  <c r="J29" i="24" s="1"/>
  <c r="L29" i="24"/>
  <c r="H29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<sst xmlns="http://schemas.openxmlformats.org/spreadsheetml/2006/main" count="283" uniqueCount="61">
  <si>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</si>
  <si>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</si>
  <si>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</si>
  <si>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</si>
  <si>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</si>
  <si>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</si>
  <si>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</si>
  <si>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</si>
  <si>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</si>
  <si>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</si>
  <si>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</si>
  <si>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</si>
  <si>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</si>
  <si>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</si>
  <si>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</si>
  <si>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</si>
  <si>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</si>
  <si>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</si>
  <si>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</si>
  <si>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</si>
  <si>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</si>
  <si>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</si>
  <si>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</si>
  <si>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</si>
  <si>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</si>
  <si>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</si>
  <si>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</si>
  <si>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</si>
  <si>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</si>
  <si>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</si>
  <si>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</si>
  <si>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MII. ELVIRA GOMEZ BARRIENTOS</t>
  </si>
  <si>
    <t>IIND</t>
  </si>
  <si>
    <t>T</t>
  </si>
  <si>
    <t>INGENIERIA INDUSTRIAL</t>
  </si>
  <si>
    <t>II</t>
  </si>
  <si>
    <t>III</t>
  </si>
  <si>
    <t>ING. FLOR LILIANA CHONTAL PELAYO</t>
  </si>
  <si>
    <t>V</t>
  </si>
  <si>
    <t>620a</t>
  </si>
  <si>
    <t>621a</t>
  </si>
  <si>
    <t>622a</t>
  </si>
  <si>
    <t>ING. FLOR ILIANA CHONTAL PELAYO</t>
  </si>
  <si>
    <t>SE</t>
  </si>
  <si>
    <t>IV</t>
  </si>
  <si>
    <t>ADMINISTRACION DE OPERACIONES I</t>
  </si>
  <si>
    <t xml:space="preserve">RELACIONES INDUSTRIALES </t>
  </si>
  <si>
    <t>101A</t>
  </si>
  <si>
    <t>501A</t>
  </si>
  <si>
    <t>501B</t>
  </si>
  <si>
    <t>701A</t>
  </si>
  <si>
    <t>701B</t>
  </si>
  <si>
    <t>FEBRERO-JUNIO 2025</t>
  </si>
  <si>
    <t>HIGIENE Y SEGURIDAD INDUSTRIAL</t>
  </si>
  <si>
    <t xml:space="preserve">INGENIERIA ECONOMICA </t>
  </si>
  <si>
    <t>ADMINISTRACION DE OPERACIONES II</t>
  </si>
  <si>
    <t>METODOLOGIA DIX SIGMA</t>
  </si>
  <si>
    <t>601A</t>
  </si>
  <si>
    <t>601B</t>
  </si>
  <si>
    <t>401A</t>
  </si>
  <si>
    <t>801A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</si>
</sst>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3.5"/>
      <color rgb="FF000000"/>
      <name val="Arial"/>
      <family val="2"/>
    </font>
    <font>
      <sz val="10"/>
      <color theme="0"/>
      <name val="Arial"/>
      <family val="2"/>
    </font>
    <font>
      <b/>
      <sz val="9"/>
      <color theme="1"/>
      <name val="Arial"/>
      <family val="2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9" fontId="10" fillId="0" borderId="1" xfId="1" applyFont="1" applyBorder="1" applyAlignment="1">
      <alignment horizontal="center" vertical="center" wrapText="1"/>
    </xf>
    <xf numFmtId="9" fontId="10" fillId="0" borderId="9" xfId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2" fontId="12" fillId="0" borderId="1" xfId="0" applyNumberFormat="1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9" fontId="10" fillId="0" borderId="1" xfId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759157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645086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755347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731558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759157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765176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756617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678704</xdr:colOff>
      <xdr:row>0</xdr:row>
      <xdr:rowOff>755463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45903</xdr:colOff>
      <xdr:row>0</xdr:row>
      <xdr:rowOff>0</xdr:rowOff>
    </xdr:from>
    <xdr:to>
      <xdr:col>0</xdr:col>
      <xdr:colOff>2487514</xdr:colOff>
      <xdr:row>0</xdr:row>
      <xdr:rowOff>752807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03" y="0"/>
          <a:ext cx="2441611" cy="752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669372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topLeftCell="A3" zoomScale="120" zoomScaleNormal="85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570312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42" t="s">
        <v>30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42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 x14ac:dyDescent="0.2">
      <c r="A6" s="53" t="s">
        <v>2</v>
      </c>
      <c r="B6" s="53"/>
      <c r="C6" s="53"/>
      <c r="D6" s="53"/>
      <c r="E6" s="54" t="s">
        <v>34</v>
      </c>
      <c r="F6" s="54"/>
      <c r="G6" s="54"/>
      <c r="H6" s="5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4" t="s">
        <v>4</v>
      </c>
      <c r="C8" s="44"/>
      <c r="D8" s="14" t="s">
        <v>5</v>
      </c>
      <c r="E8" s="5">
        <v>5</v>
      </c>
      <c r="G8" s="4" t="s">
        <v>6</v>
      </c>
      <c r="H8" s="5">
        <v>4</v>
      </c>
      <c r="I8" s="50" t="s">
        <v>7</v>
      </c>
      <c r="J8" s="50"/>
      <c r="K8" s="50"/>
      <c r="L8" s="44" t="s">
        <v>52</v>
      </c>
      <c r="M8" s="44"/>
      <c r="N8" s="44"/>
    </row>
    <row r="10" spans="1:14" x14ac:dyDescent="0.2">
      <c r="A10" s="4" t="s">
        <v>8</v>
      </c>
      <c r="B10" s="44" t="s">
        <v>31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1" t="s">
        <v>9</v>
      </c>
      <c r="B12" s="48" t="s">
        <v>10</v>
      </c>
      <c r="C12" s="48" t="s">
        <v>11</v>
      </c>
      <c r="D12" s="39" t="s">
        <v>12</v>
      </c>
      <c r="E12" s="39" t="s">
        <v>13</v>
      </c>
      <c r="F12" s="39" t="s">
        <v>14</v>
      </c>
      <c r="G12" s="39"/>
      <c r="H12" s="39" t="s">
        <v>15</v>
      </c>
      <c r="I12" s="39" t="s">
        <v>16</v>
      </c>
      <c r="J12" s="39" t="s">
        <v>17</v>
      </c>
      <c r="K12" s="39" t="s">
        <v>18</v>
      </c>
      <c r="L12" s="39" t="s">
        <v>19</v>
      </c>
      <c r="M12" s="39" t="s">
        <v>20</v>
      </c>
      <c r="N12" s="45" t="s">
        <v>21</v>
      </c>
    </row>
    <row r="13" spans="1:14" x14ac:dyDescent="0.2">
      <c r="A13" s="52"/>
      <c r="B13" s="49"/>
      <c r="C13" s="49"/>
      <c r="D13" s="40"/>
      <c r="E13" s="40"/>
      <c r="F13" s="7" t="s">
        <v>22</v>
      </c>
      <c r="G13" s="7" t="s">
        <v>23</v>
      </c>
      <c r="H13" s="40"/>
      <c r="I13" s="40"/>
      <c r="J13" s="40"/>
      <c r="K13" s="40"/>
      <c r="L13" s="40"/>
      <c r="M13" s="40"/>
      <c r="N13" s="46"/>
    </row>
    <row r="14" spans="1:14" s="11" customFormat="1" ht="15" x14ac:dyDescent="0.25">
      <c r="A14" s="11" t="s">
        <v>54</v>
      </c>
      <c r="B14" s="9" t="s">
        <v>43</v>
      </c>
      <c r="C14" s="28" t="s">
        <v>57</v>
      </c>
      <c r="D14" s="27" t="s">
        <v>32</v>
      </c>
      <c r="E14" s="9">
        <v>24</v>
      </c>
      <c r="F14" s="9">
        <v>0</v>
      </c>
      <c r="G14" s="9"/>
      <c r="H14" s="10"/>
      <c r="I14" s="9">
        <f t="shared" ref="I14:I15" si="0">(E14-SUM(F14:G14))-K14</f>
        <v>24</v>
      </c>
      <c r="J14" s="10"/>
      <c r="K14" s="9">
        <v>0</v>
      </c>
      <c r="L14" s="10">
        <f t="shared" ref="L14" si="1">K14/E14</f>
        <v>0</v>
      </c>
      <c r="M14" s="26">
        <v>0</v>
      </c>
      <c r="N14" s="15">
        <v>0</v>
      </c>
    </row>
    <row r="15" spans="1:14" s="11" customFormat="1" ht="15" x14ac:dyDescent="0.25">
      <c r="A15" s="11" t="s">
        <v>54</v>
      </c>
      <c r="B15" s="9" t="s">
        <v>43</v>
      </c>
      <c r="C15" s="9" t="s">
        <v>58</v>
      </c>
      <c r="D15" s="9" t="s">
        <v>32</v>
      </c>
      <c r="E15" s="9">
        <v>23</v>
      </c>
      <c r="F15" s="9">
        <v>0</v>
      </c>
      <c r="G15" s="9"/>
      <c r="H15" s="10"/>
      <c r="I15" s="9">
        <f t="shared" si="0"/>
        <v>23</v>
      </c>
      <c r="J15" s="10"/>
      <c r="K15" s="9">
        <v>0</v>
      </c>
      <c r="L15" s="10">
        <f t="shared" ref="L15" si="2">K15/E15</f>
        <v>0</v>
      </c>
      <c r="M15" s="26">
        <v>0</v>
      </c>
      <c r="N15" s="15">
        <v>0</v>
      </c>
    </row>
    <row r="16" spans="1:14" s="11" customFormat="1" ht="15" x14ac:dyDescent="0.25">
      <c r="A16" s="8" t="s">
        <v>53</v>
      </c>
      <c r="B16" s="9" t="s">
        <v>21</v>
      </c>
      <c r="C16" s="9" t="s">
        <v>59</v>
      </c>
      <c r="D16" s="9" t="s">
        <v>32</v>
      </c>
      <c r="E16" s="9">
        <v>34</v>
      </c>
      <c r="F16" s="9">
        <v>22</v>
      </c>
      <c r="G16" s="9"/>
      <c r="H16" s="10"/>
      <c r="I16" s="9">
        <f>(E16-SUM(F16:G16))-K16</f>
        <v>12</v>
      </c>
      <c r="J16" s="10"/>
      <c r="K16" s="9">
        <v>0</v>
      </c>
      <c r="L16" s="10">
        <f>K16/E16</f>
        <v>0</v>
      </c>
      <c r="M16" s="26">
        <v>50.74</v>
      </c>
      <c r="N16" s="15">
        <v>0.65</v>
      </c>
    </row>
    <row r="17" spans="1:14" s="11" customFormat="1" ht="15" x14ac:dyDescent="0.25">
      <c r="A17" s="8" t="s">
        <v>55</v>
      </c>
      <c r="B17" s="9" t="s">
        <v>21</v>
      </c>
      <c r="C17" s="9" t="s">
        <v>58</v>
      </c>
      <c r="D17" s="9" t="s">
        <v>32</v>
      </c>
      <c r="E17" s="9">
        <v>15</v>
      </c>
      <c r="F17" s="9">
        <v>8</v>
      </c>
      <c r="G17" s="9"/>
      <c r="H17" s="10"/>
      <c r="I17" s="9">
        <f>(E17-SUM(F17:G17))-K17</f>
        <v>7</v>
      </c>
      <c r="J17" s="10"/>
      <c r="K17" s="9">
        <v>0</v>
      </c>
      <c r="L17" s="10">
        <f>K17/E17</f>
        <v>0</v>
      </c>
      <c r="M17" s="26">
        <v>43</v>
      </c>
      <c r="N17" s="15">
        <v>0.53</v>
      </c>
    </row>
    <row r="18" spans="1:14" s="11" customFormat="1" ht="15" x14ac:dyDescent="0.25">
      <c r="A18" s="8" t="s">
        <v>56</v>
      </c>
      <c r="B18" s="9" t="s">
        <v>21</v>
      </c>
      <c r="C18" s="9" t="s">
        <v>60</v>
      </c>
      <c r="D18" s="9" t="s">
        <v>32</v>
      </c>
      <c r="E18" s="9">
        <v>11</v>
      </c>
      <c r="F18" s="9">
        <v>10</v>
      </c>
      <c r="G18" s="9"/>
      <c r="H18" s="10"/>
      <c r="I18" s="9">
        <f>(E18-SUM(F18:G18))-K18</f>
        <v>1</v>
      </c>
      <c r="J18" s="10"/>
      <c r="K18" s="9">
        <v>0</v>
      </c>
      <c r="L18" s="10">
        <f t="shared" ref="L18" si="3">K18/E18</f>
        <v>0</v>
      </c>
      <c r="M18" s="26">
        <v>83</v>
      </c>
      <c r="N18" s="15">
        <v>0.91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7.25" x14ac:dyDescent="0.2">
      <c r="A22" s="8"/>
      <c r="B22" s="9"/>
      <c r="C22" s="9"/>
      <c r="D22" s="21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107</v>
      </c>
      <c r="F27" s="17">
        <f>SUM(F14:F26)</f>
        <v>40</v>
      </c>
      <c r="G27" s="17"/>
      <c r="H27" s="18"/>
      <c r="I27" s="17">
        <f t="shared" ref="I27" si="4">(E27-SUM(F27:G27))-K27</f>
        <v>67</v>
      </c>
      <c r="J27" s="18"/>
      <c r="K27" s="17">
        <f>SUM(K14:K26)</f>
        <v>0</v>
      </c>
      <c r="L27" s="18">
        <f t="shared" ref="L27" si="5">K27/E27</f>
        <v>0</v>
      </c>
      <c r="M27" s="17">
        <f>AVERAGE(M14:M26)</f>
        <v>35.347999999999999</v>
      </c>
      <c r="N27" s="19">
        <f>AVERAGE(N14:N26)</f>
        <v>0.41800000000000004</v>
      </c>
    </row>
    <row r="29" spans="1:14" ht="120" customHeight="1" x14ac:dyDescent="0.2">
      <c r="A29" s="47" t="s">
        <v>26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</row>
    <row r="31" spans="1:14" x14ac:dyDescent="0.2">
      <c r="A31" s="12"/>
    </row>
    <row r="32" spans="1:14" x14ac:dyDescent="0.2">
      <c r="B32" s="41" t="s">
        <v>27</v>
      </c>
      <c r="C32" s="41"/>
      <c r="D32" s="41"/>
      <c r="G32" s="42" t="s">
        <v>28</v>
      </c>
      <c r="H32" s="42"/>
      <c r="I32" s="42"/>
      <c r="J32" s="42"/>
    </row>
    <row r="33" spans="1:10" ht="62.25" customHeight="1" x14ac:dyDescent="0.2">
      <c r="B33" s="43"/>
      <c r="C33" s="43"/>
      <c r="D33" s="43"/>
      <c r="G33" s="44"/>
      <c r="H33" s="44"/>
      <c r="I33" s="44"/>
      <c r="J33" s="44"/>
    </row>
    <row r="34" spans="1:10" hidden="1" x14ac:dyDescent="0.2">
      <c r="A34" s="36" t="e">
        <v>#REF!</v>
      </c>
      <c r="B34" s="36"/>
      <c r="C34" s="6"/>
      <c r="E34" s="36"/>
      <c r="F34" s="36"/>
      <c r="G34" s="36"/>
      <c r="H34" s="36"/>
    </row>
    <row r="35" spans="1:10" hidden="1" x14ac:dyDescent="0.2"/>
    <row r="36" spans="1:10" ht="45" customHeight="1" x14ac:dyDescent="0.2">
      <c r="B36" s="37" t="str">
        <f>B10</f>
        <v>MII. ELVIRA GOMEZ BARRIENTOS</v>
      </c>
      <c r="C36" s="37"/>
      <c r="D36" s="37"/>
      <c r="E36" s="13"/>
      <c r="F36" s="13"/>
      <c r="G36" s="38" t="s">
        <v>42</v>
      </c>
      <c r="H36" s="38"/>
      <c r="I36" s="38"/>
      <c r="J36" s="3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2:D32"/>
    <mergeCell ref="G32:J32"/>
    <mergeCell ref="B33:D33"/>
    <mergeCell ref="G33:J33"/>
    <mergeCell ref="A34:B34"/>
    <mergeCell ref="E34:H34"/>
    <mergeCell ref="B36:D36"/>
    <mergeCell ref="G36:J36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85" zoomScaleNormal="85" zoomScaleSheetLayoutView="100" workbookViewId="0">
      <selection activeCell="A14" sqref="A14:N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5703125" style="1" bestFit="1" customWidth="1"/>
    <col min="3" max="3" width="6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42" t="s">
        <v>30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42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 x14ac:dyDescent="0.2">
      <c r="A6" s="53" t="s">
        <v>2</v>
      </c>
      <c r="B6" s="53"/>
      <c r="C6" s="53"/>
      <c r="D6" s="53"/>
      <c r="E6" s="54" t="s">
        <v>34</v>
      </c>
      <c r="F6" s="54"/>
      <c r="G6" s="54"/>
      <c r="H6" s="5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4">
        <v>2</v>
      </c>
      <c r="C8" s="4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50" t="s">
        <v>7</v>
      </c>
      <c r="J8" s="50"/>
      <c r="K8" s="50"/>
      <c r="L8" s="44" t="str">
        <f>'1'!L8</f>
        <v>FEBRERO-JUNIO 2025</v>
      </c>
      <c r="M8" s="44"/>
      <c r="N8" s="44"/>
    </row>
    <row r="10" spans="1:14" x14ac:dyDescent="0.2">
      <c r="A10" s="4" t="s">
        <v>8</v>
      </c>
      <c r="B10" s="44" t="str">
        <f>'1'!B10</f>
        <v>MII. ELVIRA GOMEZ BARRIENTOS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1" t="s">
        <v>9</v>
      </c>
      <c r="B12" s="48" t="s">
        <v>10</v>
      </c>
      <c r="C12" s="48" t="s">
        <v>11</v>
      </c>
      <c r="D12" s="39" t="s">
        <v>12</v>
      </c>
      <c r="E12" s="39" t="s">
        <v>13</v>
      </c>
      <c r="F12" s="39" t="s">
        <v>14</v>
      </c>
      <c r="G12" s="39"/>
      <c r="H12" s="39" t="s">
        <v>15</v>
      </c>
      <c r="I12" s="39" t="s">
        <v>16</v>
      </c>
      <c r="J12" s="39" t="s">
        <v>17</v>
      </c>
      <c r="K12" s="39" t="s">
        <v>18</v>
      </c>
      <c r="L12" s="39" t="s">
        <v>19</v>
      </c>
      <c r="M12" s="39" t="s">
        <v>20</v>
      </c>
      <c r="N12" s="45" t="s">
        <v>21</v>
      </c>
    </row>
    <row r="13" spans="1:14" x14ac:dyDescent="0.2">
      <c r="A13" s="52"/>
      <c r="B13" s="49"/>
      <c r="C13" s="49"/>
      <c r="D13" s="40"/>
      <c r="E13" s="40"/>
      <c r="F13" s="7" t="s">
        <v>22</v>
      </c>
      <c r="G13" s="7" t="s">
        <v>23</v>
      </c>
      <c r="H13" s="40"/>
      <c r="I13" s="40"/>
      <c r="J13" s="40"/>
      <c r="K13" s="40"/>
      <c r="L13" s="40"/>
      <c r="M13" s="40"/>
      <c r="N13" s="46"/>
    </row>
    <row r="14" spans="1:14" s="11" customFormat="1" ht="15" x14ac:dyDescent="0.25">
      <c r="A14" s="25" t="str">
        <f>'1'!A16</f>
        <v>HIGIENE Y SEGURIDAD INDUSTRIAL</v>
      </c>
      <c r="B14" s="22" t="s">
        <v>43</v>
      </c>
      <c r="C14" s="22" t="str">
        <f>'1'!C16</f>
        <v>401A</v>
      </c>
      <c r="D14" s="22" t="s">
        <v>32</v>
      </c>
      <c r="E14" s="22">
        <f>'1'!E16</f>
        <v>34</v>
      </c>
      <c r="F14" s="22">
        <v>0</v>
      </c>
      <c r="G14" s="22"/>
      <c r="H14" s="23"/>
      <c r="I14" s="22">
        <f t="shared" ref="I14" si="0">(E14-SUM(F14:G14))-K14</f>
        <v>34</v>
      </c>
      <c r="J14" s="23"/>
      <c r="K14" s="22">
        <v>0</v>
      </c>
      <c r="L14" s="23">
        <f t="shared" ref="L14" si="1">K14/E14</f>
        <v>0</v>
      </c>
      <c r="M14" s="29">
        <v>0</v>
      </c>
      <c r="N14" s="24">
        <v>0</v>
      </c>
    </row>
    <row r="15" spans="1:14" s="11" customFormat="1" ht="15" x14ac:dyDescent="0.25">
      <c r="A15" s="25" t="str">
        <f>'1'!A14</f>
        <v xml:space="preserve">INGENIERIA ECONOMICA </v>
      </c>
      <c r="B15" s="22" t="s">
        <v>21</v>
      </c>
      <c r="C15" s="22" t="str">
        <f>'1'!C14</f>
        <v>601A</v>
      </c>
      <c r="D15" s="22" t="s">
        <v>32</v>
      </c>
      <c r="E15" s="22">
        <f>'1'!E14</f>
        <v>24</v>
      </c>
      <c r="F15" s="22">
        <v>15</v>
      </c>
      <c r="G15" s="22"/>
      <c r="H15" s="23"/>
      <c r="I15" s="22">
        <f t="shared" ref="I15:I23" si="2">(E15-SUM(F15:G15))-K15</f>
        <v>9</v>
      </c>
      <c r="J15" s="23"/>
      <c r="K15" s="22">
        <v>0</v>
      </c>
      <c r="L15" s="23">
        <f t="shared" ref="L15:L23" si="3">K15/E15</f>
        <v>0</v>
      </c>
      <c r="M15" s="29">
        <v>71.33</v>
      </c>
      <c r="N15" s="24">
        <v>0.56999999999999995</v>
      </c>
    </row>
    <row r="16" spans="1:14" s="11" customFormat="1" ht="15" x14ac:dyDescent="0.25">
      <c r="A16" s="25" t="str">
        <f>'1'!A15</f>
        <v xml:space="preserve">INGENIERIA ECONOMICA </v>
      </c>
      <c r="B16" s="22" t="s">
        <v>21</v>
      </c>
      <c r="C16" s="22" t="str">
        <f>'1'!C15</f>
        <v>601B</v>
      </c>
      <c r="D16" s="22" t="s">
        <v>32</v>
      </c>
      <c r="E16" s="22">
        <f>'1'!E15</f>
        <v>23</v>
      </c>
      <c r="F16" s="22">
        <v>13</v>
      </c>
      <c r="G16" s="22"/>
      <c r="H16" s="23"/>
      <c r="I16" s="22">
        <f t="shared" si="2"/>
        <v>10</v>
      </c>
      <c r="J16" s="23"/>
      <c r="K16" s="22">
        <v>0</v>
      </c>
      <c r="L16" s="23">
        <f t="shared" si="3"/>
        <v>0</v>
      </c>
      <c r="M16" s="29">
        <v>49.02</v>
      </c>
      <c r="N16" s="24">
        <v>0.59</v>
      </c>
    </row>
    <row r="17" spans="1:14" s="11" customFormat="1" ht="15" x14ac:dyDescent="0.25">
      <c r="A17" s="25" t="str">
        <f>'1'!A17</f>
        <v>ADMINISTRACION DE OPERACIONES II</v>
      </c>
      <c r="B17" s="22" t="s">
        <v>35</v>
      </c>
      <c r="C17" s="22" t="str">
        <f>'1'!C17</f>
        <v>601B</v>
      </c>
      <c r="D17" s="22" t="s">
        <v>32</v>
      </c>
      <c r="E17" s="22">
        <f>'1'!E17</f>
        <v>15</v>
      </c>
      <c r="F17" s="22">
        <v>6</v>
      </c>
      <c r="G17" s="22"/>
      <c r="H17" s="23"/>
      <c r="I17" s="22">
        <f t="shared" si="2"/>
        <v>9</v>
      </c>
      <c r="J17" s="23"/>
      <c r="K17" s="22">
        <v>0</v>
      </c>
      <c r="L17" s="23">
        <f t="shared" si="3"/>
        <v>0</v>
      </c>
      <c r="M17" s="29">
        <v>71.430000000000007</v>
      </c>
      <c r="N17" s="24">
        <v>0.86</v>
      </c>
    </row>
    <row r="18" spans="1:14" s="11" customFormat="1" ht="15" x14ac:dyDescent="0.25">
      <c r="A18" s="25" t="str">
        <f>'1'!A18</f>
        <v>METODOLOGIA DIX SIGMA</v>
      </c>
      <c r="B18" s="22" t="s">
        <v>35</v>
      </c>
      <c r="C18" s="22" t="str">
        <f>'1'!C18</f>
        <v>801A</v>
      </c>
      <c r="D18" s="22" t="s">
        <v>32</v>
      </c>
      <c r="E18" s="22">
        <f>'1'!E18</f>
        <v>11</v>
      </c>
      <c r="F18" s="22">
        <v>16</v>
      </c>
      <c r="G18" s="22"/>
      <c r="H18" s="23"/>
      <c r="I18" s="22">
        <f>(E18-SUM(F18:G18))-K18</f>
        <v>-5</v>
      </c>
      <c r="J18" s="23"/>
      <c r="K18" s="22">
        <v>0</v>
      </c>
      <c r="L18" s="23">
        <f t="shared" si="3"/>
        <v>0</v>
      </c>
      <c r="M18" s="29">
        <v>63.33</v>
      </c>
      <c r="N18" s="24">
        <v>0.76</v>
      </c>
    </row>
    <row r="19" spans="1:14" s="11" customFormat="1" ht="15" x14ac:dyDescent="0.25">
      <c r="A19" s="25" t="e">
        <f>'1'!#REF!</f>
        <v>#REF!</v>
      </c>
      <c r="B19" s="22" t="s">
        <v>21</v>
      </c>
      <c r="C19" s="22" t="e">
        <f>'1'!#REF!</f>
        <v>#REF!</v>
      </c>
      <c r="D19" s="22" t="s">
        <v>32</v>
      </c>
      <c r="E19" s="22" t="e">
        <f>'1'!#REF!</f>
        <v>#REF!</v>
      </c>
      <c r="F19" s="22">
        <v>3</v>
      </c>
      <c r="G19" s="22"/>
      <c r="H19" s="23"/>
      <c r="I19" s="22" t="e">
        <f t="shared" si="2"/>
        <v>#REF!</v>
      </c>
      <c r="J19" s="23"/>
      <c r="K19" s="22">
        <v>0</v>
      </c>
      <c r="L19" s="23" t="e">
        <f t="shared" si="3"/>
        <v>#REF!</v>
      </c>
      <c r="M19" s="29">
        <v>56.17</v>
      </c>
      <c r="N19" s="24">
        <v>0.56999999999999995</v>
      </c>
    </row>
    <row r="20" spans="1:14" s="11" customFormat="1" ht="15" x14ac:dyDescent="0.25">
      <c r="A20" s="25"/>
      <c r="B20" s="22"/>
      <c r="C20" s="22"/>
      <c r="D20" s="22"/>
      <c r="E20" s="22"/>
      <c r="F20" s="22"/>
      <c r="G20" s="22"/>
      <c r="H20" s="23"/>
      <c r="I20" s="22"/>
      <c r="J20" s="23"/>
      <c r="K20" s="22"/>
      <c r="L20" s="23"/>
      <c r="M20" s="29"/>
      <c r="N20" s="24"/>
    </row>
    <row r="21" spans="1:14" s="11" customFormat="1" ht="15" x14ac:dyDescent="0.25">
      <c r="A21" s="25">
        <f>'1'!A20</f>
        <v>0</v>
      </c>
      <c r="B21" s="22" t="s">
        <v>21</v>
      </c>
      <c r="C21" s="22" t="s">
        <v>39</v>
      </c>
      <c r="D21" s="22" t="s">
        <v>32</v>
      </c>
      <c r="E21" s="22">
        <v>26</v>
      </c>
      <c r="F21" s="22">
        <v>14</v>
      </c>
      <c r="G21" s="22"/>
      <c r="H21" s="23"/>
      <c r="I21" s="22">
        <f t="shared" si="2"/>
        <v>5</v>
      </c>
      <c r="J21" s="23"/>
      <c r="K21" s="22">
        <v>7</v>
      </c>
      <c r="L21" s="23">
        <f t="shared" si="3"/>
        <v>0.26923076923076922</v>
      </c>
      <c r="M21" s="29">
        <v>51</v>
      </c>
      <c r="N21" s="24">
        <v>7.53</v>
      </c>
    </row>
    <row r="22" spans="1:14" s="11" customFormat="1" ht="15" x14ac:dyDescent="0.25">
      <c r="A22" s="25">
        <f>'1'!A21</f>
        <v>0</v>
      </c>
      <c r="B22" s="22" t="s">
        <v>21</v>
      </c>
      <c r="C22" s="22" t="s">
        <v>40</v>
      </c>
      <c r="D22" s="22" t="s">
        <v>32</v>
      </c>
      <c r="E22" s="22">
        <v>26</v>
      </c>
      <c r="F22" s="22">
        <v>14</v>
      </c>
      <c r="G22" s="22"/>
      <c r="H22" s="23"/>
      <c r="I22" s="22">
        <f t="shared" si="2"/>
        <v>4</v>
      </c>
      <c r="J22" s="23"/>
      <c r="K22" s="22">
        <v>8</v>
      </c>
      <c r="L22" s="23">
        <f t="shared" si="3"/>
        <v>0.30769230769230771</v>
      </c>
      <c r="M22" s="29">
        <v>52</v>
      </c>
      <c r="N22" s="24">
        <v>8.5299999999999994</v>
      </c>
    </row>
    <row r="23" spans="1:14" s="11" customFormat="1" ht="15" x14ac:dyDescent="0.25">
      <c r="A23" s="25">
        <f>'1'!A22</f>
        <v>0</v>
      </c>
      <c r="B23" s="22" t="s">
        <v>21</v>
      </c>
      <c r="C23" s="22" t="s">
        <v>41</v>
      </c>
      <c r="D23" s="22" t="s">
        <v>32</v>
      </c>
      <c r="E23" s="22">
        <v>26</v>
      </c>
      <c r="F23" s="22">
        <v>14</v>
      </c>
      <c r="G23" s="22"/>
      <c r="H23" s="23"/>
      <c r="I23" s="22">
        <f t="shared" si="2"/>
        <v>3</v>
      </c>
      <c r="J23" s="23"/>
      <c r="K23" s="22">
        <v>9</v>
      </c>
      <c r="L23" s="23">
        <f t="shared" si="3"/>
        <v>0.34615384615384615</v>
      </c>
      <c r="M23" s="29">
        <v>53</v>
      </c>
      <c r="N23" s="24">
        <v>9.5299999999999994</v>
      </c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95</v>
      </c>
      <c r="G28" s="17"/>
      <c r="H28" s="18"/>
      <c r="I28" s="17" t="e">
        <f t="shared" ref="I28" si="4">(E28-SUM(F28:G28))-K28</f>
        <v>#REF!</v>
      </c>
      <c r="J28" s="18"/>
      <c r="K28" s="17">
        <f>SUM(K14:K27)</f>
        <v>24</v>
      </c>
      <c r="L28" s="18" t="e">
        <f t="shared" ref="L28" si="5">K28/E28</f>
        <v>#REF!</v>
      </c>
      <c r="M28" s="17">
        <f>AVERAGE(M14:M27)</f>
        <v>51.92</v>
      </c>
      <c r="N28" s="19">
        <f>AVERAGE(N14:N27)</f>
        <v>3.2155555555555555</v>
      </c>
    </row>
    <row r="30" spans="1:14" ht="120" customHeight="1" x14ac:dyDescent="0.2">
      <c r="A30" s="47" t="s">
        <v>26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42" t="s">
        <v>28</v>
      </c>
      <c r="H33" s="42"/>
      <c r="I33" s="42"/>
      <c r="J33" s="42"/>
    </row>
    <row r="34" spans="1:10" ht="62.25" customHeight="1" x14ac:dyDescent="0.2">
      <c r="B34" s="43"/>
      <c r="C34" s="43"/>
      <c r="D34" s="43"/>
      <c r="G34" s="44"/>
      <c r="H34" s="44"/>
      <c r="I34" s="44"/>
      <c r="J34" s="44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MII. ELVIRA GOMEZ BARRIENTOS</v>
      </c>
      <c r="C37" s="37"/>
      <c r="D37" s="37"/>
      <c r="E37" s="13"/>
      <c r="F37" s="13"/>
      <c r="G37" s="38" t="s">
        <v>42</v>
      </c>
      <c r="H37" s="38"/>
      <c r="I37" s="38"/>
      <c r="J37" s="3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13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5" zoomScale="85" zoomScaleNormal="85" zoomScaleSheetLayoutView="100" workbookViewId="0">
      <selection activeCell="A14" sqref="A14:N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570312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42" t="s">
        <v>30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42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 x14ac:dyDescent="0.2">
      <c r="A6" s="53" t="s">
        <v>2</v>
      </c>
      <c r="B6" s="53"/>
      <c r="C6" s="53"/>
      <c r="D6" s="53"/>
      <c r="E6" s="54"/>
      <c r="F6" s="54"/>
      <c r="G6" s="54"/>
      <c r="H6" s="5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4">
        <v>3</v>
      </c>
      <c r="C8" s="4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50" t="s">
        <v>7</v>
      </c>
      <c r="J8" s="50"/>
      <c r="K8" s="50"/>
      <c r="L8" s="44" t="str">
        <f>'1'!L8</f>
        <v>FEBRERO-JUNIO 2025</v>
      </c>
      <c r="M8" s="44"/>
      <c r="N8" s="44"/>
    </row>
    <row r="10" spans="1:14" x14ac:dyDescent="0.2">
      <c r="A10" s="4" t="s">
        <v>8</v>
      </c>
      <c r="B10" s="44" t="str">
        <f>'1'!B10</f>
        <v>MII. ELVIRA GOMEZ BARRIENTOS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1" t="s">
        <v>9</v>
      </c>
      <c r="B12" s="48" t="s">
        <v>10</v>
      </c>
      <c r="C12" s="48" t="s">
        <v>11</v>
      </c>
      <c r="D12" s="39" t="s">
        <v>12</v>
      </c>
      <c r="E12" s="39" t="s">
        <v>13</v>
      </c>
      <c r="F12" s="39" t="s">
        <v>14</v>
      </c>
      <c r="G12" s="39"/>
      <c r="H12" s="39" t="s">
        <v>15</v>
      </c>
      <c r="I12" s="39" t="s">
        <v>16</v>
      </c>
      <c r="J12" s="39" t="s">
        <v>17</v>
      </c>
      <c r="K12" s="39" t="s">
        <v>18</v>
      </c>
      <c r="L12" s="39" t="s">
        <v>19</v>
      </c>
      <c r="M12" s="39" t="s">
        <v>20</v>
      </c>
      <c r="N12" s="45" t="s">
        <v>21</v>
      </c>
    </row>
    <row r="13" spans="1:14" x14ac:dyDescent="0.2">
      <c r="A13" s="52"/>
      <c r="B13" s="49"/>
      <c r="C13" s="49"/>
      <c r="D13" s="40"/>
      <c r="E13" s="40"/>
      <c r="F13" s="7" t="s">
        <v>22</v>
      </c>
      <c r="G13" s="7" t="s">
        <v>23</v>
      </c>
      <c r="H13" s="40"/>
      <c r="I13" s="40"/>
      <c r="J13" s="40"/>
      <c r="K13" s="40"/>
      <c r="L13" s="40"/>
      <c r="M13" s="40"/>
      <c r="N13" s="46"/>
    </row>
    <row r="14" spans="1:14" s="11" customFormat="1" ht="15" x14ac:dyDescent="0.25">
      <c r="A14" s="25" t="str">
        <f>'2'!A14</f>
        <v>HIGIENE Y SEGURIDAD INDUSTRIAL</v>
      </c>
      <c r="B14" s="22" t="s">
        <v>35</v>
      </c>
      <c r="C14" s="22" t="s">
        <v>47</v>
      </c>
      <c r="D14" s="22" t="s">
        <v>32</v>
      </c>
      <c r="E14" s="22">
        <v>45</v>
      </c>
      <c r="F14" s="22">
        <v>20</v>
      </c>
      <c r="G14" s="22"/>
      <c r="H14" s="23"/>
      <c r="I14" s="22">
        <f t="shared" ref="I14:I19" si="0">(E14-SUM(F14:G14))-K14</f>
        <v>25</v>
      </c>
      <c r="J14" s="23"/>
      <c r="K14" s="22">
        <v>0</v>
      </c>
      <c r="L14" s="23">
        <f t="shared" ref="L14" si="1">K14/E14</f>
        <v>0</v>
      </c>
      <c r="M14" s="29">
        <v>35.54</v>
      </c>
      <c r="N14" s="24">
        <v>0.44</v>
      </c>
    </row>
    <row r="15" spans="1:14" s="11" customFormat="1" ht="15" x14ac:dyDescent="0.25">
      <c r="A15" s="25" t="str">
        <f>'2'!A15</f>
        <v xml:space="preserve">INGENIERIA ECONOMICA </v>
      </c>
      <c r="B15" s="22" t="s">
        <v>35</v>
      </c>
      <c r="C15" s="22" t="s">
        <v>48</v>
      </c>
      <c r="D15" s="22" t="s">
        <v>32</v>
      </c>
      <c r="E15" s="22">
        <v>18</v>
      </c>
      <c r="F15" s="22">
        <v>11</v>
      </c>
      <c r="G15" s="22"/>
      <c r="H15" s="23"/>
      <c r="I15" s="22">
        <f t="shared" si="0"/>
        <v>7</v>
      </c>
      <c r="J15" s="23"/>
      <c r="K15" s="22">
        <v>0</v>
      </c>
      <c r="L15" s="23">
        <f t="shared" ref="L15" si="2">K15/E15</f>
        <v>0</v>
      </c>
      <c r="M15" s="29">
        <v>49.44</v>
      </c>
      <c r="N15" s="24">
        <v>0.61</v>
      </c>
    </row>
    <row r="16" spans="1:14" s="11" customFormat="1" ht="15" x14ac:dyDescent="0.25">
      <c r="A16" s="25" t="str">
        <f>'2'!A16</f>
        <v xml:space="preserve">INGENIERIA ECONOMICA </v>
      </c>
      <c r="B16" s="22" t="s">
        <v>36</v>
      </c>
      <c r="C16" s="22" t="s">
        <v>48</v>
      </c>
      <c r="D16" s="22" t="s">
        <v>32</v>
      </c>
      <c r="E16" s="22">
        <v>18</v>
      </c>
      <c r="F16" s="22">
        <v>12</v>
      </c>
      <c r="G16" s="22"/>
      <c r="H16" s="23"/>
      <c r="I16" s="22">
        <f t="shared" si="0"/>
        <v>6</v>
      </c>
      <c r="J16" s="23"/>
      <c r="K16" s="22">
        <v>0</v>
      </c>
      <c r="L16" s="23">
        <f>K16/E16</f>
        <v>0</v>
      </c>
      <c r="M16" s="29">
        <v>53.15</v>
      </c>
      <c r="N16" s="24">
        <v>0.67</v>
      </c>
    </row>
    <row r="17" spans="1:14" s="11" customFormat="1" ht="15" x14ac:dyDescent="0.25">
      <c r="A17" s="25" t="s">
        <v>45</v>
      </c>
      <c r="B17" s="22" t="s">
        <v>35</v>
      </c>
      <c r="C17" s="22" t="s">
        <v>49</v>
      </c>
      <c r="D17" s="22" t="s">
        <v>32</v>
      </c>
      <c r="E17" s="22">
        <v>22</v>
      </c>
      <c r="F17" s="22">
        <v>11</v>
      </c>
      <c r="G17" s="22"/>
      <c r="H17" s="23"/>
      <c r="I17" s="22">
        <f t="shared" si="0"/>
        <v>11</v>
      </c>
      <c r="J17" s="23"/>
      <c r="K17" s="22">
        <v>0</v>
      </c>
      <c r="L17" s="23">
        <f t="shared" ref="L17:L19" si="3">K17/E17</f>
        <v>0</v>
      </c>
      <c r="M17" s="29">
        <v>41.25</v>
      </c>
      <c r="N17" s="24">
        <v>0.5</v>
      </c>
    </row>
    <row r="18" spans="1:14" s="11" customFormat="1" ht="15" x14ac:dyDescent="0.25">
      <c r="A18" s="25" t="s">
        <v>45</v>
      </c>
      <c r="B18" s="22" t="s">
        <v>36</v>
      </c>
      <c r="C18" s="22" t="s">
        <v>49</v>
      </c>
      <c r="D18" s="22" t="s">
        <v>32</v>
      </c>
      <c r="E18" s="22">
        <v>22</v>
      </c>
      <c r="F18" s="22">
        <v>11</v>
      </c>
      <c r="G18" s="22"/>
      <c r="H18" s="23"/>
      <c r="I18" s="22">
        <f t="shared" si="0"/>
        <v>11</v>
      </c>
      <c r="J18" s="23"/>
      <c r="K18" s="22">
        <v>0</v>
      </c>
      <c r="L18" s="23">
        <f t="shared" si="3"/>
        <v>0</v>
      </c>
      <c r="M18" s="29">
        <v>41.15</v>
      </c>
      <c r="N18" s="24">
        <v>0.5</v>
      </c>
    </row>
    <row r="19" spans="1:14" s="11" customFormat="1" ht="15" x14ac:dyDescent="0.25">
      <c r="A19" s="25" t="str">
        <f>'2'!A17</f>
        <v>ADMINISTRACION DE OPERACIONES II</v>
      </c>
      <c r="B19" s="22" t="s">
        <v>36</v>
      </c>
      <c r="C19" s="22" t="s">
        <v>50</v>
      </c>
      <c r="D19" s="22" t="s">
        <v>32</v>
      </c>
      <c r="E19" s="22">
        <v>7</v>
      </c>
      <c r="F19" s="22">
        <v>5</v>
      </c>
      <c r="G19" s="22"/>
      <c r="H19" s="23"/>
      <c r="I19" s="22">
        <f t="shared" si="0"/>
        <v>2</v>
      </c>
      <c r="J19" s="23"/>
      <c r="K19" s="22">
        <v>0</v>
      </c>
      <c r="L19" s="23">
        <f t="shared" si="3"/>
        <v>0</v>
      </c>
      <c r="M19" s="29">
        <v>56.35</v>
      </c>
      <c r="N19" s="24">
        <v>0.71</v>
      </c>
    </row>
    <row r="20" spans="1:14" s="11" customFormat="1" x14ac:dyDescent="0.2">
      <c r="A20" s="33" t="s">
        <v>46</v>
      </c>
      <c r="B20" s="22" t="s">
        <v>36</v>
      </c>
      <c r="C20" s="22" t="s">
        <v>51</v>
      </c>
      <c r="D20" s="22" t="s">
        <v>32</v>
      </c>
      <c r="E20" s="22">
        <v>21</v>
      </c>
      <c r="F20" s="22">
        <v>12</v>
      </c>
      <c r="G20" s="22"/>
      <c r="H20" s="23"/>
      <c r="I20" s="22">
        <f>(E20-SUM(F20:G20))-K20</f>
        <v>9</v>
      </c>
      <c r="J20" s="23"/>
      <c r="K20" s="22">
        <v>0</v>
      </c>
      <c r="L20" s="23">
        <f t="shared" ref="L20" si="4">K20/E20</f>
        <v>0</v>
      </c>
      <c r="M20" s="22">
        <v>46.4</v>
      </c>
      <c r="N20" s="24">
        <v>0.56999999999999995</v>
      </c>
    </row>
    <row r="21" spans="1:14" s="11" customFormat="1" x14ac:dyDescent="0.2">
      <c r="A21" s="25" t="e">
        <f>'2'!A19</f>
        <v>#REF!</v>
      </c>
      <c r="B21" s="22" t="s">
        <v>35</v>
      </c>
      <c r="C21" s="22" t="s">
        <v>50</v>
      </c>
      <c r="D21" s="22" t="s">
        <v>32</v>
      </c>
      <c r="E21" s="22">
        <v>6</v>
      </c>
      <c r="F21" s="22">
        <v>3</v>
      </c>
      <c r="G21" s="22"/>
      <c r="H21" s="23"/>
      <c r="I21" s="22">
        <f>(E21-SUM(F21:G21))-K21</f>
        <v>3</v>
      </c>
      <c r="J21" s="23"/>
      <c r="K21" s="22">
        <v>0</v>
      </c>
      <c r="L21" s="23">
        <f t="shared" ref="L21" si="5">K21/E21</f>
        <v>0</v>
      </c>
      <c r="M21" s="22">
        <v>40</v>
      </c>
      <c r="N21" s="24">
        <v>0.5</v>
      </c>
    </row>
    <row r="22" spans="1:14" s="11" customFormat="1" x14ac:dyDescent="0.2">
      <c r="A22" s="22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">
      <c r="A23" s="22"/>
      <c r="B23" s="22"/>
      <c r="C23" s="22"/>
      <c r="D23" s="22"/>
      <c r="E23" s="22"/>
      <c r="F23" s="22"/>
      <c r="G23" s="22"/>
      <c r="H23" s="23"/>
      <c r="I23" s="22"/>
      <c r="J23" s="23"/>
      <c r="K23" s="22"/>
      <c r="L23" s="23"/>
      <c r="M23" s="22"/>
      <c r="N23" s="24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159</v>
      </c>
      <c r="F28" s="17">
        <f>SUM(F14:F27)</f>
        <v>85</v>
      </c>
      <c r="G28" s="17">
        <f>SUM(G14:G27)</f>
        <v>0</v>
      </c>
      <c r="H28" s="18">
        <f>SUM(F28:G28)/E28</f>
        <v>0.53459119496855345</v>
      </c>
      <c r="I28" s="17">
        <f t="shared" ref="I28" si="6">(E28-SUM(F28:G28))-K28</f>
        <v>74</v>
      </c>
      <c r="J28" s="18">
        <f t="shared" ref="J28" si="7">I28/E28</f>
        <v>0.46540880503144655</v>
      </c>
      <c r="K28" s="17">
        <f>SUM(K14:K27)</f>
        <v>0</v>
      </c>
      <c r="L28" s="18">
        <f t="shared" ref="L28" si="8">K28/E28</f>
        <v>0</v>
      </c>
      <c r="M28" s="17">
        <f>AVERAGE(M16:M27)</f>
        <v>46.383333333333333</v>
      </c>
      <c r="N28" s="19">
        <f>AVERAGE(N15:N27)</f>
        <v>0.58000000000000007</v>
      </c>
    </row>
    <row r="30" spans="1:14" ht="120" customHeight="1" x14ac:dyDescent="0.2">
      <c r="A30" s="47" t="s">
        <v>26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42" t="s">
        <v>28</v>
      </c>
      <c r="H33" s="42"/>
      <c r="I33" s="42"/>
      <c r="J33" s="42"/>
    </row>
    <row r="34" spans="1:10" ht="62.25" customHeight="1" x14ac:dyDescent="0.2">
      <c r="B34" s="43"/>
      <c r="C34" s="43"/>
      <c r="D34" s="43"/>
      <c r="G34" s="44"/>
      <c r="H34" s="44"/>
      <c r="I34" s="44"/>
      <c r="J34" s="44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MII. ELVIRA GOMEZ BARRIENTOS</v>
      </c>
      <c r="C37" s="37"/>
      <c r="D37" s="37"/>
      <c r="E37" s="13"/>
      <c r="F37" s="13"/>
      <c r="G37" s="38" t="s">
        <v>42</v>
      </c>
      <c r="H37" s="38"/>
      <c r="I37" s="38"/>
      <c r="J37" s="3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opLeftCell="A6" zoomScale="84" zoomScaleNormal="84" zoomScaleSheetLayoutView="100" workbookViewId="0">
      <selection activeCell="A14" sqref="A14:N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5703125" style="1" bestFit="1" customWidth="1"/>
    <col min="3" max="3" width="6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42" t="s">
        <v>30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42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 x14ac:dyDescent="0.2">
      <c r="A6" s="53" t="s">
        <v>2</v>
      </c>
      <c r="B6" s="53"/>
      <c r="C6" s="53"/>
      <c r="D6" s="53"/>
      <c r="E6" s="54"/>
      <c r="F6" s="54"/>
      <c r="G6" s="54"/>
      <c r="H6" s="5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4">
        <v>4</v>
      </c>
      <c r="C8" s="4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50" t="s">
        <v>7</v>
      </c>
      <c r="J8" s="50"/>
      <c r="K8" s="50"/>
      <c r="L8" s="44" t="str">
        <f>'1'!L8</f>
        <v>FEBRERO-JUNIO 2025</v>
      </c>
      <c r="M8" s="44"/>
      <c r="N8" s="44"/>
    </row>
    <row r="10" spans="1:14" x14ac:dyDescent="0.2">
      <c r="A10" s="4" t="s">
        <v>8</v>
      </c>
      <c r="B10" s="44" t="str">
        <f>'1'!B10</f>
        <v>MII. ELVIRA GOMEZ BARRIENTOS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1" t="s">
        <v>9</v>
      </c>
      <c r="B12" s="48" t="s">
        <v>10</v>
      </c>
      <c r="C12" s="48" t="s">
        <v>11</v>
      </c>
      <c r="D12" s="39" t="s">
        <v>12</v>
      </c>
      <c r="E12" s="39" t="s">
        <v>13</v>
      </c>
      <c r="F12" s="39" t="s">
        <v>14</v>
      </c>
      <c r="G12" s="39"/>
      <c r="H12" s="39" t="s">
        <v>15</v>
      </c>
      <c r="I12" s="39" t="s">
        <v>16</v>
      </c>
      <c r="J12" s="39" t="s">
        <v>17</v>
      </c>
      <c r="K12" s="39" t="s">
        <v>18</v>
      </c>
      <c r="L12" s="39" t="s">
        <v>19</v>
      </c>
      <c r="M12" s="39" t="s">
        <v>20</v>
      </c>
      <c r="N12" s="45" t="s">
        <v>21</v>
      </c>
    </row>
    <row r="13" spans="1:14" x14ac:dyDescent="0.2">
      <c r="A13" s="52"/>
      <c r="B13" s="49"/>
      <c r="C13" s="49"/>
      <c r="D13" s="40"/>
      <c r="E13" s="40"/>
      <c r="F13" s="7" t="s">
        <v>22</v>
      </c>
      <c r="G13" s="7" t="s">
        <v>23</v>
      </c>
      <c r="H13" s="40"/>
      <c r="I13" s="40"/>
      <c r="J13" s="40"/>
      <c r="K13" s="40"/>
      <c r="L13" s="40"/>
      <c r="M13" s="40"/>
      <c r="N13" s="46"/>
    </row>
    <row r="14" spans="1:14" s="11" customFormat="1" ht="15" x14ac:dyDescent="0.25">
      <c r="A14" s="31" t="str">
        <f>'1'!A16</f>
        <v>HIGIENE Y SEGURIDAD INDUSTRIAL</v>
      </c>
      <c r="B14" s="32" t="s">
        <v>36</v>
      </c>
      <c r="C14" s="31" t="s">
        <v>47</v>
      </c>
      <c r="D14" s="31" t="s">
        <v>32</v>
      </c>
      <c r="E14" s="22">
        <f>'1'!E16</f>
        <v>34</v>
      </c>
      <c r="F14" s="22">
        <v>20</v>
      </c>
      <c r="G14" s="22"/>
      <c r="H14" s="23"/>
      <c r="I14" s="22">
        <f t="shared" ref="I14" si="0">(E14-SUM(F14:G14))-K14</f>
        <v>14</v>
      </c>
      <c r="J14" s="23"/>
      <c r="K14" s="22">
        <v>0</v>
      </c>
      <c r="L14" s="23">
        <f t="shared" ref="L14" si="1">K14/E14</f>
        <v>0</v>
      </c>
      <c r="M14" s="29">
        <v>39</v>
      </c>
      <c r="N14" s="24">
        <v>0.44</v>
      </c>
    </row>
    <row r="15" spans="1:14" s="11" customFormat="1" ht="15" x14ac:dyDescent="0.25">
      <c r="A15" s="31" t="str">
        <f>'1'!A14</f>
        <v xml:space="preserve">INGENIERIA ECONOMICA </v>
      </c>
      <c r="B15" s="32" t="s">
        <v>44</v>
      </c>
      <c r="C15" s="31" t="s">
        <v>48</v>
      </c>
      <c r="D15" s="31" t="s">
        <v>32</v>
      </c>
      <c r="E15" s="22">
        <f>'1'!E14</f>
        <v>24</v>
      </c>
      <c r="F15" s="22">
        <v>1</v>
      </c>
      <c r="G15" s="22"/>
      <c r="H15" s="23"/>
      <c r="I15" s="22">
        <f t="shared" ref="I15:I20" si="2">(E15-SUM(F15:G15))-K15</f>
        <v>23</v>
      </c>
      <c r="J15" s="23"/>
      <c r="K15" s="22">
        <v>0</v>
      </c>
      <c r="L15" s="23">
        <f t="shared" ref="L15:L20" si="3">K15/E15</f>
        <v>0</v>
      </c>
      <c r="M15" s="29">
        <v>5</v>
      </c>
      <c r="N15" s="24">
        <v>0.06</v>
      </c>
    </row>
    <row r="16" spans="1:14" s="11" customFormat="1" ht="15" x14ac:dyDescent="0.25">
      <c r="A16" s="31" t="str">
        <f>'1'!A15</f>
        <v xml:space="preserve">INGENIERIA ECONOMICA </v>
      </c>
      <c r="B16" s="22" t="s">
        <v>38</v>
      </c>
      <c r="C16" s="22" t="s">
        <v>48</v>
      </c>
      <c r="D16" s="31" t="s">
        <v>32</v>
      </c>
      <c r="E16" s="22">
        <v>18</v>
      </c>
      <c r="F16" s="22">
        <v>15</v>
      </c>
      <c r="G16" s="22"/>
      <c r="H16" s="23"/>
      <c r="I16" s="22">
        <f t="shared" si="2"/>
        <v>3</v>
      </c>
      <c r="J16" s="23"/>
      <c r="K16" s="22">
        <v>0</v>
      </c>
      <c r="L16" s="23">
        <f t="shared" si="3"/>
        <v>0</v>
      </c>
      <c r="M16" s="29">
        <v>72.5</v>
      </c>
      <c r="N16" s="24">
        <v>0.83</v>
      </c>
    </row>
    <row r="17" spans="1:14" s="11" customFormat="1" ht="15" x14ac:dyDescent="0.25">
      <c r="A17" s="33" t="s">
        <v>45</v>
      </c>
      <c r="B17" s="22" t="s">
        <v>44</v>
      </c>
      <c r="C17" s="22" t="s">
        <v>49</v>
      </c>
      <c r="D17" s="31" t="s">
        <v>32</v>
      </c>
      <c r="E17" s="22">
        <v>22</v>
      </c>
      <c r="F17" s="22">
        <v>8</v>
      </c>
      <c r="G17" s="22"/>
      <c r="H17" s="23"/>
      <c r="I17" s="22">
        <f t="shared" si="2"/>
        <v>14</v>
      </c>
      <c r="J17" s="23"/>
      <c r="K17" s="22">
        <v>0</v>
      </c>
      <c r="L17" s="23">
        <f t="shared" si="3"/>
        <v>0</v>
      </c>
      <c r="M17" s="29">
        <v>16.95</v>
      </c>
      <c r="N17" s="24">
        <v>0.18</v>
      </c>
    </row>
    <row r="18" spans="1:14" s="11" customFormat="1" ht="15" x14ac:dyDescent="0.25">
      <c r="A18" s="31" t="str">
        <f>'1'!A17</f>
        <v>ADMINISTRACION DE OPERACIONES II</v>
      </c>
      <c r="B18" s="22" t="s">
        <v>44</v>
      </c>
      <c r="C18" s="22" t="s">
        <v>50</v>
      </c>
      <c r="D18" s="31" t="s">
        <v>32</v>
      </c>
      <c r="E18" s="22">
        <v>7</v>
      </c>
      <c r="F18" s="22">
        <v>5</v>
      </c>
      <c r="G18" s="22"/>
      <c r="H18" s="23"/>
      <c r="I18" s="22">
        <f t="shared" si="2"/>
        <v>2</v>
      </c>
      <c r="J18" s="23"/>
      <c r="K18" s="22">
        <v>0</v>
      </c>
      <c r="L18" s="23">
        <f t="shared" si="3"/>
        <v>0</v>
      </c>
      <c r="M18" s="29">
        <v>59.05</v>
      </c>
      <c r="N18" s="24">
        <v>0.71</v>
      </c>
    </row>
    <row r="19" spans="1:14" s="11" customFormat="1" ht="15" x14ac:dyDescent="0.25">
      <c r="A19" s="31" t="str">
        <f>'1'!A18</f>
        <v>METODOLOGIA DIX SIGMA</v>
      </c>
      <c r="B19" s="22" t="s">
        <v>38</v>
      </c>
      <c r="C19" s="22" t="s">
        <v>50</v>
      </c>
      <c r="D19" s="31" t="s">
        <v>32</v>
      </c>
      <c r="E19" s="22">
        <v>7</v>
      </c>
      <c r="F19" s="22">
        <v>5</v>
      </c>
      <c r="G19" s="22"/>
      <c r="H19" s="23"/>
      <c r="I19" s="22">
        <f t="shared" ref="I19" si="4">(E19-SUM(F19:G19))-K19</f>
        <v>2</v>
      </c>
      <c r="J19" s="23"/>
      <c r="K19" s="22">
        <v>0</v>
      </c>
      <c r="L19" s="23">
        <f t="shared" ref="L19" si="5">K19/E19</f>
        <v>0</v>
      </c>
      <c r="M19" s="29">
        <v>36.57</v>
      </c>
      <c r="N19" s="24">
        <v>0.43</v>
      </c>
    </row>
    <row r="20" spans="1:14" s="11" customFormat="1" x14ac:dyDescent="0.2">
      <c r="A20" s="31" t="str">
        <f>'1'!A18</f>
        <v>METODOLOGIA DIX SIGMA</v>
      </c>
      <c r="B20" s="22" t="s">
        <v>44</v>
      </c>
      <c r="C20" s="22" t="s">
        <v>51</v>
      </c>
      <c r="D20" s="31" t="s">
        <v>32</v>
      </c>
      <c r="E20" s="22">
        <v>21</v>
      </c>
      <c r="F20" s="22">
        <v>10</v>
      </c>
      <c r="G20" s="22"/>
      <c r="H20" s="34"/>
      <c r="I20" s="22">
        <f t="shared" si="2"/>
        <v>11</v>
      </c>
      <c r="J20" s="34"/>
      <c r="K20" s="22">
        <v>0</v>
      </c>
      <c r="L20" s="34">
        <f t="shared" si="3"/>
        <v>0</v>
      </c>
      <c r="M20" s="35">
        <v>36.349206349206348</v>
      </c>
      <c r="N20" s="34">
        <v>0.48</v>
      </c>
    </row>
    <row r="21" spans="1:14" s="11" customFormat="1" x14ac:dyDescent="0.2">
      <c r="A21" s="31" t="s">
        <v>46</v>
      </c>
      <c r="B21" s="22" t="s">
        <v>38</v>
      </c>
      <c r="C21" s="22" t="s">
        <v>51</v>
      </c>
      <c r="D21" s="31" t="s">
        <v>32</v>
      </c>
      <c r="E21" s="22">
        <v>21</v>
      </c>
      <c r="F21" s="22">
        <v>11</v>
      </c>
      <c r="G21" s="22"/>
      <c r="H21" s="34"/>
      <c r="I21" s="22">
        <f t="shared" ref="I21" si="6">(E21-SUM(F21:G21))-K21</f>
        <v>10</v>
      </c>
      <c r="J21" s="34"/>
      <c r="K21" s="22">
        <v>0</v>
      </c>
      <c r="L21" s="34">
        <f t="shared" ref="L21" si="7">K21/E21</f>
        <v>0</v>
      </c>
      <c r="M21" s="35">
        <v>45.238095238095241</v>
      </c>
      <c r="N21" s="34">
        <v>0.52</v>
      </c>
    </row>
    <row r="22" spans="1:14" s="11" customFormat="1" x14ac:dyDescent="0.2">
      <c r="A22" s="31" t="e">
        <f>'1'!#REF!</f>
        <v>#REF!</v>
      </c>
      <c r="B22" s="22" t="s">
        <v>36</v>
      </c>
      <c r="C22" s="22" t="s">
        <v>50</v>
      </c>
      <c r="D22" s="31" t="s">
        <v>32</v>
      </c>
      <c r="E22" s="22">
        <v>6</v>
      </c>
      <c r="F22" s="22">
        <v>4</v>
      </c>
      <c r="G22" s="22"/>
      <c r="H22" s="23"/>
      <c r="I22" s="22">
        <f t="shared" ref="I22" si="8">(E22-SUM(F22:G22))-K22</f>
        <v>2</v>
      </c>
      <c r="J22" s="23"/>
      <c r="K22" s="22">
        <v>0</v>
      </c>
      <c r="L22" s="23">
        <f t="shared" ref="L22" si="9">K22/E22</f>
        <v>0</v>
      </c>
      <c r="M22" s="22">
        <v>57.5</v>
      </c>
      <c r="N22" s="24">
        <v>0.67</v>
      </c>
    </row>
    <row r="23" spans="1:14" s="11" customFormat="1" x14ac:dyDescent="0.2">
      <c r="A23" s="25" t="e">
        <f>'1'!#REF!</f>
        <v>#REF!</v>
      </c>
      <c r="B23" s="22" t="s">
        <v>44</v>
      </c>
      <c r="C23" s="22" t="s">
        <v>50</v>
      </c>
      <c r="D23" s="31" t="s">
        <v>32</v>
      </c>
      <c r="E23" s="22" t="e">
        <f>'1'!#REF!</f>
        <v>#REF!</v>
      </c>
      <c r="F23" s="22">
        <v>3</v>
      </c>
      <c r="G23" s="22"/>
      <c r="H23" s="23"/>
      <c r="I23" s="22" t="e">
        <f>(E23-SUM(F23:G23))-K23</f>
        <v>#REF!</v>
      </c>
      <c r="J23" s="23"/>
      <c r="K23" s="22">
        <v>0</v>
      </c>
      <c r="L23" s="23" t="e">
        <f t="shared" ref="L23" si="10">K23/E23</f>
        <v>#REF!</v>
      </c>
      <c r="M23" s="22">
        <v>41.67</v>
      </c>
      <c r="N23" s="24">
        <v>0.5</v>
      </c>
    </row>
    <row r="24" spans="1:14" s="11" customFormat="1" x14ac:dyDescent="0.2">
      <c r="A24" s="22"/>
      <c r="B24" s="22"/>
      <c r="C24" s="22"/>
      <c r="D24" s="22"/>
      <c r="E24" s="22"/>
      <c r="F24" s="22"/>
      <c r="G24" s="22"/>
      <c r="H24" s="23"/>
      <c r="I24" s="22"/>
      <c r="J24" s="23"/>
      <c r="K24" s="22"/>
      <c r="L24" s="23"/>
      <c r="M24" s="22"/>
      <c r="N24" s="24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 t="e">
        <f>SUM(E16:E28)</f>
        <v>#REF!</v>
      </c>
      <c r="F29" s="17">
        <f>SUM(F16:F28)</f>
        <v>61</v>
      </c>
      <c r="G29" s="17">
        <f>SUM(G16:G28)</f>
        <v>0</v>
      </c>
      <c r="H29" s="18" t="e">
        <f>SUM(F29:G29)/E29</f>
        <v>#REF!</v>
      </c>
      <c r="I29" s="17" t="e">
        <f t="shared" ref="I29" si="11">(E29-SUM(F29:G29))-K29</f>
        <v>#REF!</v>
      </c>
      <c r="J29" s="18" t="e">
        <f t="shared" ref="J29" si="12">I29/E29</f>
        <v>#REF!</v>
      </c>
      <c r="K29" s="17">
        <f>SUM(K16:K28)</f>
        <v>0</v>
      </c>
      <c r="L29" s="18" t="e">
        <f t="shared" ref="L29" si="13">K29/E29</f>
        <v>#REF!</v>
      </c>
      <c r="M29" s="17">
        <f>AVERAGE(M16:M28)</f>
        <v>45.728412698412704</v>
      </c>
      <c r="N29" s="19">
        <f>AVERAGE(N16:N28)</f>
        <v>0.54</v>
      </c>
    </row>
    <row r="31" spans="1:14" ht="120" customHeight="1" x14ac:dyDescent="0.2">
      <c r="A31" s="47" t="s">
        <v>26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</row>
    <row r="33" spans="1:10" x14ac:dyDescent="0.2">
      <c r="A33" s="12"/>
    </row>
    <row r="34" spans="1:10" x14ac:dyDescent="0.2">
      <c r="B34" s="41" t="s">
        <v>27</v>
      </c>
      <c r="C34" s="41"/>
      <c r="D34" s="41"/>
      <c r="G34" s="42" t="s">
        <v>28</v>
      </c>
      <c r="H34" s="42"/>
      <c r="I34" s="42"/>
      <c r="J34" s="42"/>
    </row>
    <row r="35" spans="1:10" ht="62.25" customHeight="1" x14ac:dyDescent="0.2">
      <c r="B35" s="43"/>
      <c r="C35" s="43"/>
      <c r="D35" s="43"/>
      <c r="G35" s="44"/>
      <c r="H35" s="44"/>
      <c r="I35" s="44"/>
      <c r="J35" s="44"/>
    </row>
    <row r="36" spans="1:10" hidden="1" x14ac:dyDescent="0.2">
      <c r="A36" s="36" t="e">
        <v>#REF!</v>
      </c>
      <c r="B36" s="36"/>
      <c r="C36" s="6"/>
      <c r="E36" s="36"/>
      <c r="F36" s="36"/>
      <c r="G36" s="36"/>
      <c r="H36" s="36"/>
    </row>
    <row r="37" spans="1:10" hidden="1" x14ac:dyDescent="0.2"/>
    <row r="38" spans="1:10" ht="45" customHeight="1" x14ac:dyDescent="0.2">
      <c r="B38" s="37" t="str">
        <f>B10</f>
        <v>MII. ELVIRA GOMEZ BARRIENTOS</v>
      </c>
      <c r="C38" s="37"/>
      <c r="D38" s="37"/>
      <c r="E38" s="13"/>
      <c r="F38" s="13"/>
      <c r="G38" s="38" t="s">
        <v>42</v>
      </c>
      <c r="H38" s="38"/>
      <c r="I38" s="38"/>
      <c r="J38" s="3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honeticPr fontId="13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3" zoomScale="91" zoomScaleNormal="91" zoomScaleSheetLayoutView="100" workbookViewId="0">
      <selection activeCell="D7" sqref="D7"/>
    </sheetView>
  </sheetViews>
  <sheetFormatPr baseColWidth="10" defaultColWidth="11.42578125" defaultRowHeight="12.75" x14ac:dyDescent="0.2"/>
  <cols>
    <col min="1" max="1" width="38.5703125" style="1" bestFit="1" customWidth="1"/>
    <col min="2" max="2" width="4.5703125" style="1" bestFit="1" customWidth="1"/>
    <col min="3" max="3" width="7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4" width="11.5703125" style="1" bestFit="1" customWidth="1"/>
    <col min="15" max="16384" width="11.42578125" style="1"/>
  </cols>
  <sheetData>
    <row r="1" spans="1:14" ht="62.25" customHeight="1" x14ac:dyDescent="0.2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42" t="s">
        <v>30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42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 x14ac:dyDescent="0.2">
      <c r="A6" s="53" t="s">
        <v>2</v>
      </c>
      <c r="B6" s="53"/>
      <c r="C6" s="53"/>
      <c r="D6" s="53"/>
      <c r="E6" s="54" t="s">
        <v>34</v>
      </c>
      <c r="F6" s="54"/>
      <c r="G6" s="54"/>
      <c r="H6" s="5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4" t="s">
        <v>29</v>
      </c>
      <c r="C8" s="4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50" t="s">
        <v>7</v>
      </c>
      <c r="J8" s="50"/>
      <c r="K8" s="50"/>
      <c r="L8" s="44" t="str">
        <f>'1'!L8</f>
        <v>FEBRERO-JUNIO 2025</v>
      </c>
      <c r="M8" s="44"/>
      <c r="N8" s="44"/>
    </row>
    <row r="10" spans="1:14" x14ac:dyDescent="0.2">
      <c r="A10" s="4" t="s">
        <v>8</v>
      </c>
      <c r="B10" s="44" t="str">
        <f>'1'!B10</f>
        <v>MII. ELVIRA GOMEZ BARRIENTOS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1" t="s">
        <v>9</v>
      </c>
      <c r="B12" s="48" t="s">
        <v>10</v>
      </c>
      <c r="C12" s="48" t="s">
        <v>11</v>
      </c>
      <c r="D12" s="39" t="s">
        <v>12</v>
      </c>
      <c r="E12" s="39" t="s">
        <v>13</v>
      </c>
      <c r="F12" s="39" t="s">
        <v>14</v>
      </c>
      <c r="G12" s="39"/>
      <c r="H12" s="39" t="s">
        <v>15</v>
      </c>
      <c r="I12" s="39" t="s">
        <v>16</v>
      </c>
      <c r="J12" s="39" t="s">
        <v>17</v>
      </c>
      <c r="K12" s="39" t="s">
        <v>18</v>
      </c>
      <c r="L12" s="39" t="s">
        <v>19</v>
      </c>
      <c r="M12" s="39" t="s">
        <v>20</v>
      </c>
      <c r="N12" s="45" t="s">
        <v>21</v>
      </c>
    </row>
    <row r="13" spans="1:14" x14ac:dyDescent="0.2">
      <c r="A13" s="52"/>
      <c r="B13" s="49"/>
      <c r="C13" s="49"/>
      <c r="D13" s="40"/>
      <c r="E13" s="40"/>
      <c r="F13" s="7" t="s">
        <v>22</v>
      </c>
      <c r="G13" s="7" t="s">
        <v>23</v>
      </c>
      <c r="H13" s="40"/>
      <c r="I13" s="40"/>
      <c r="J13" s="40"/>
      <c r="K13" s="40"/>
      <c r="L13" s="40"/>
      <c r="M13" s="40"/>
      <c r="N13" s="46"/>
    </row>
    <row r="14" spans="1:14" s="11" customFormat="1" ht="15" x14ac:dyDescent="0.25">
      <c r="A14" s="8" t="str">
        <f>'1'!A16</f>
        <v>HIGIENE Y SEGURIDAD INDUSTRIAL</v>
      </c>
      <c r="B14" s="9" t="s">
        <v>33</v>
      </c>
      <c r="C14" s="9" t="s">
        <v>47</v>
      </c>
      <c r="D14" s="9" t="s">
        <v>32</v>
      </c>
      <c r="E14" s="9">
        <f>'1'!E16</f>
        <v>34</v>
      </c>
      <c r="F14" s="9">
        <v>13</v>
      </c>
      <c r="G14" s="9">
        <v>20</v>
      </c>
      <c r="H14" s="10">
        <f>(F14+G14)/E14</f>
        <v>0.97058823529411764</v>
      </c>
      <c r="I14" s="9">
        <f>(E14-SUM(F14:G14))-K14</f>
        <v>1</v>
      </c>
      <c r="J14" s="10">
        <f>1-H14</f>
        <v>2.9411764705882359E-2</v>
      </c>
      <c r="K14" s="9">
        <v>0</v>
      </c>
      <c r="L14" s="10">
        <f>K14/E14</f>
        <v>0</v>
      </c>
      <c r="M14" s="26">
        <v>69.13</v>
      </c>
      <c r="N14" s="15">
        <v>0.73</v>
      </c>
    </row>
    <row r="15" spans="1:14" s="11" customFormat="1" ht="15" x14ac:dyDescent="0.25">
      <c r="A15" s="8" t="str">
        <f>'1'!A14</f>
        <v xml:space="preserve">INGENIERIA ECONOMICA </v>
      </c>
      <c r="B15" s="9" t="s">
        <v>33</v>
      </c>
      <c r="C15" s="9" t="s">
        <v>48</v>
      </c>
      <c r="D15" s="9" t="s">
        <v>32</v>
      </c>
      <c r="E15" s="9">
        <f>'1'!E14</f>
        <v>24</v>
      </c>
      <c r="F15" s="9">
        <v>1</v>
      </c>
      <c r="G15" s="9">
        <v>9</v>
      </c>
      <c r="H15" s="10">
        <f>(F15+G15)/E15</f>
        <v>0.41666666666666669</v>
      </c>
      <c r="I15" s="9">
        <f t="shared" ref="I15:I19" si="0">(E15-SUM(F15:G15))-K15</f>
        <v>14</v>
      </c>
      <c r="J15" s="10">
        <f t="shared" ref="J15:J19" si="1">1-H15</f>
        <v>0.58333333333333326</v>
      </c>
      <c r="K15" s="9">
        <v>0</v>
      </c>
      <c r="L15" s="10">
        <f t="shared" ref="L15:L18" si="2">K15/E15</f>
        <v>0</v>
      </c>
      <c r="M15" s="26">
        <v>46.42</v>
      </c>
      <c r="N15" s="15">
        <v>0.56000000000000005</v>
      </c>
    </row>
    <row r="16" spans="1:14" s="11" customFormat="1" x14ac:dyDescent="0.2">
      <c r="A16" s="8" t="str">
        <f>'1'!A15</f>
        <v xml:space="preserve">INGENIERIA ECONOMICA </v>
      </c>
      <c r="B16" s="9" t="s">
        <v>33</v>
      </c>
      <c r="C16" s="9" t="s">
        <v>49</v>
      </c>
      <c r="D16" s="9" t="s">
        <v>32</v>
      </c>
      <c r="E16" s="9">
        <f>'1'!E15</f>
        <v>23</v>
      </c>
      <c r="F16" s="9">
        <v>6</v>
      </c>
      <c r="G16" s="9">
        <v>8</v>
      </c>
      <c r="H16" s="10">
        <f t="shared" ref="H16:H19" si="3">(F16+G16)/E16</f>
        <v>0.60869565217391308</v>
      </c>
      <c r="I16" s="9">
        <f t="shared" si="0"/>
        <v>9</v>
      </c>
      <c r="J16" s="10">
        <f t="shared" si="1"/>
        <v>0.39130434782608692</v>
      </c>
      <c r="K16" s="9">
        <v>0</v>
      </c>
      <c r="L16" s="10">
        <f t="shared" si="2"/>
        <v>0</v>
      </c>
      <c r="M16" s="9">
        <v>51.94</v>
      </c>
      <c r="N16" s="15">
        <v>0.64</v>
      </c>
    </row>
    <row r="17" spans="1:14" s="11" customFormat="1" x14ac:dyDescent="0.2">
      <c r="A17" s="8" t="str">
        <f>'1'!A17</f>
        <v>ADMINISTRACION DE OPERACIONES II</v>
      </c>
      <c r="B17" s="9" t="s">
        <v>33</v>
      </c>
      <c r="C17" s="9" t="str">
        <f>'1'!C17</f>
        <v>601B</v>
      </c>
      <c r="D17" s="9" t="s">
        <v>32</v>
      </c>
      <c r="E17" s="9">
        <f>'1'!E17</f>
        <v>15</v>
      </c>
      <c r="F17" s="9">
        <v>4</v>
      </c>
      <c r="G17" s="9">
        <v>2</v>
      </c>
      <c r="H17" s="10">
        <f t="shared" si="3"/>
        <v>0.4</v>
      </c>
      <c r="I17" s="9">
        <f t="shared" si="0"/>
        <v>9</v>
      </c>
      <c r="J17" s="10">
        <f t="shared" si="1"/>
        <v>0.6</v>
      </c>
      <c r="K17" s="9">
        <v>0</v>
      </c>
      <c r="L17" s="10">
        <f t="shared" si="2"/>
        <v>0</v>
      </c>
      <c r="M17" s="9">
        <v>71.61</v>
      </c>
      <c r="N17" s="15">
        <v>0.86</v>
      </c>
    </row>
    <row r="18" spans="1:14" s="11" customFormat="1" x14ac:dyDescent="0.2">
      <c r="A18" s="8" t="str">
        <f>'1'!A18</f>
        <v>METODOLOGIA DIX SIGMA</v>
      </c>
      <c r="B18" s="9" t="s">
        <v>33</v>
      </c>
      <c r="C18" s="9" t="str">
        <f>'1'!C18</f>
        <v>801A</v>
      </c>
      <c r="D18" s="9" t="s">
        <v>32</v>
      </c>
      <c r="E18" s="9">
        <f>'1'!E18</f>
        <v>11</v>
      </c>
      <c r="F18" s="9">
        <v>10</v>
      </c>
      <c r="G18" s="9">
        <v>8</v>
      </c>
      <c r="H18" s="10">
        <f t="shared" si="3"/>
        <v>1.6363636363636365</v>
      </c>
      <c r="I18" s="9">
        <f t="shared" si="0"/>
        <v>-7</v>
      </c>
      <c r="J18" s="10">
        <f t="shared" si="1"/>
        <v>-0.63636363636363646</v>
      </c>
      <c r="K18" s="9">
        <v>0</v>
      </c>
      <c r="L18" s="10">
        <f t="shared" si="2"/>
        <v>0</v>
      </c>
      <c r="M18" s="9">
        <v>69.13</v>
      </c>
      <c r="N18" s="15">
        <v>0.86</v>
      </c>
    </row>
    <row r="19" spans="1:14" s="11" customFormat="1" x14ac:dyDescent="0.2">
      <c r="A19" s="8" t="e">
        <f>'1'!#REF!</f>
        <v>#REF!</v>
      </c>
      <c r="B19" s="9" t="s">
        <v>33</v>
      </c>
      <c r="C19" s="9" t="s">
        <v>50</v>
      </c>
      <c r="D19" s="9" t="s">
        <v>32</v>
      </c>
      <c r="E19" s="9" t="e">
        <f>'1'!#REF!</f>
        <v>#REF!</v>
      </c>
      <c r="F19" s="9">
        <v>1</v>
      </c>
      <c r="G19" s="9">
        <v>3</v>
      </c>
      <c r="H19" s="10" t="e">
        <f t="shared" si="3"/>
        <v>#REF!</v>
      </c>
      <c r="I19" s="9" t="e">
        <f t="shared" si="0"/>
        <v>#REF!</v>
      </c>
      <c r="J19" s="10" t="e">
        <f t="shared" si="1"/>
        <v>#REF!</v>
      </c>
      <c r="K19" s="9">
        <v>0</v>
      </c>
      <c r="L19" s="10" t="e">
        <f t="shared" ref="L19" si="4">K19/E19</f>
        <v>#REF!</v>
      </c>
      <c r="M19" s="9">
        <v>53.42</v>
      </c>
      <c r="N19" s="15">
        <v>0.67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35</v>
      </c>
      <c r="G28" s="17">
        <f>SUM(G14:G27)</f>
        <v>50</v>
      </c>
      <c r="H28" s="18" t="e">
        <f>SUM(F28:G28)/E28</f>
        <v>#REF!</v>
      </c>
      <c r="I28" s="17" t="e">
        <f t="shared" ref="I28" si="5">(E28-SUM(F28:G28))-K28</f>
        <v>#REF!</v>
      </c>
      <c r="J28" s="18" t="e">
        <f t="shared" ref="J28" si="6">I28/E28</f>
        <v>#REF!</v>
      </c>
      <c r="K28" s="17">
        <f>SUM(K14:K27)</f>
        <v>0</v>
      </c>
      <c r="L28" s="18" t="e">
        <f t="shared" ref="L28" si="7">K28/E28</f>
        <v>#REF!</v>
      </c>
      <c r="M28" s="30">
        <f>AVERAGE(M14:M27)</f>
        <v>60.275000000000006</v>
      </c>
      <c r="N28" s="19">
        <f>AVERAGE(N14:N26)</f>
        <v>0.72000000000000008</v>
      </c>
    </row>
    <row r="30" spans="1:14" ht="120" customHeight="1" x14ac:dyDescent="0.2">
      <c r="A30" s="47" t="s">
        <v>26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42" t="s">
        <v>28</v>
      </c>
      <c r="H33" s="42"/>
      <c r="I33" s="42"/>
      <c r="J33" s="42"/>
    </row>
    <row r="34" spans="1:10" ht="62.25" customHeight="1" x14ac:dyDescent="0.2">
      <c r="B34" s="43"/>
      <c r="C34" s="43"/>
      <c r="D34" s="43"/>
      <c r="G34" s="44"/>
      <c r="H34" s="44"/>
      <c r="I34" s="44"/>
      <c r="J34" s="44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MII. ELVIRA GOMEZ BARRIENTOS</v>
      </c>
      <c r="C37" s="37"/>
      <c r="D37" s="37"/>
      <c r="E37" s="13"/>
      <c r="F37" s="13"/>
      <c r="G37" s="56" t="s">
        <v>37</v>
      </c>
      <c r="H37" s="56"/>
      <c r="I37" s="56"/>
      <c r="J37" s="5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Elvira Gòmez Barrientos</cp:lastModifiedBy>
  <cp:revision/>
  <cp:lastPrinted>2023-10-09T21:47:42Z</cp:lastPrinted>
  <dcterms:created xsi:type="dcterms:W3CDTF">2021-11-22T14:45:25Z</dcterms:created>
  <dcterms:modified xsi:type="dcterms:W3CDTF">2025-03-06T17:38:08Z</dcterms:modified>
  <cp:category/>
  <cp:contentStatus/>
</cp:coreProperties>
</file>