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5CF8386A-AE93-439F-974F-8A2B4206074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2" l="1"/>
  <c r="E17" i="22"/>
  <c r="E18" i="22"/>
  <c r="A16" i="22"/>
  <c r="E15" i="22"/>
  <c r="E14" i="22"/>
  <c r="C14" i="22" a="1"/>
  <c r="C14" i="22" s="1"/>
  <c r="A14" i="22"/>
  <c r="I16" i="10"/>
  <c r="M28" i="25"/>
  <c r="N28" i="25"/>
  <c r="G28" i="25"/>
  <c r="F28" i="25"/>
  <c r="E19" i="25" l="1"/>
  <c r="E18" i="25"/>
  <c r="E17" i="25"/>
  <c r="E16" i="25"/>
  <c r="E15" i="25"/>
  <c r="E14" i="25"/>
  <c r="A19" i="25"/>
  <c r="L21" i="24"/>
  <c r="I21" i="24"/>
  <c r="I16" i="25" l="1"/>
  <c r="H16" i="25"/>
  <c r="H17" i="25"/>
  <c r="I17" i="25"/>
  <c r="I15" i="25"/>
  <c r="H15" i="25"/>
  <c r="H18" i="25"/>
  <c r="I18" i="25"/>
  <c r="H19" i="25"/>
  <c r="J19" i="25" s="1"/>
  <c r="E28" i="25"/>
  <c r="L19" i="25"/>
  <c r="I19" i="25"/>
  <c r="L22" i="24"/>
  <c r="I22" i="24"/>
  <c r="A22" i="24"/>
  <c r="A19" i="24"/>
  <c r="I19" i="24"/>
  <c r="L19" i="24"/>
  <c r="E23" i="24" l="1"/>
  <c r="E15" i="24"/>
  <c r="I15" i="24" s="1"/>
  <c r="E14" i="24"/>
  <c r="L14" i="24" s="1"/>
  <c r="A23" i="24"/>
  <c r="I21" i="23"/>
  <c r="L21" i="23"/>
  <c r="I20" i="23"/>
  <c r="L20" i="23"/>
  <c r="I15" i="22"/>
  <c r="I17" i="22"/>
  <c r="I14" i="22"/>
  <c r="A18" i="22"/>
  <c r="A21" i="23"/>
  <c r="L15" i="25"/>
  <c r="L16" i="25"/>
  <c r="L17" i="25"/>
  <c r="L18" i="25"/>
  <c r="J15" i="25"/>
  <c r="J16" i="25"/>
  <c r="J17" i="25"/>
  <c r="J18" i="25"/>
  <c r="H14" i="25"/>
  <c r="J14" i="25" s="1"/>
  <c r="A15" i="25"/>
  <c r="A16" i="25"/>
  <c r="A17" i="25"/>
  <c r="A18" i="25"/>
  <c r="A14" i="25"/>
  <c r="I16" i="24"/>
  <c r="L16" i="24"/>
  <c r="I17" i="24"/>
  <c r="L17" i="24"/>
  <c r="I18" i="24"/>
  <c r="L18" i="24"/>
  <c r="I20" i="24"/>
  <c r="L20" i="24"/>
  <c r="A17" i="22"/>
  <c r="A19" i="23" s="1"/>
  <c r="A15" i="24"/>
  <c r="A16" i="24"/>
  <c r="A18" i="24"/>
  <c r="A20" i="24"/>
  <c r="A14" i="24"/>
  <c r="I15" i="23"/>
  <c r="L15" i="23"/>
  <c r="L16" i="23"/>
  <c r="I17" i="23"/>
  <c r="I18" i="23"/>
  <c r="I19" i="23"/>
  <c r="I18" i="22"/>
  <c r="A15" i="22"/>
  <c r="A15" i="23" s="1"/>
  <c r="A16" i="23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4" i="22"/>
  <c r="L23" i="24"/>
  <c r="I23" i="24"/>
  <c r="L19" i="23"/>
  <c r="L18" i="23"/>
  <c r="L17" i="23"/>
  <c r="I16" i="23"/>
  <c r="L15" i="24"/>
  <c r="I14" i="24"/>
  <c r="L14" i="10"/>
  <c r="A14" i="23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<sst xmlns="http://schemas.openxmlformats.org/spreadsheetml/2006/main" count="281" uniqueCount="61">
  <si>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</si>
  <si>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</si>
  <si>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</si>
  <si>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</si>
  <si>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</si>
  <si>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</si>
  <si>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</si>
  <si>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</si>
  <si>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</si>
  <si>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</si>
  <si>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</si>
  <si>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</si>
  <si>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</si>
  <si>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</si>
  <si>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</si>
  <si>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</si>
  <si>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</si>
  <si>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</si>
  <si>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</si>
  <si>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</si>
  <si>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</si>
  <si>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</si>
  <si>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</si>
  <si>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</si>
  <si>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</si>
  <si>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</si>
  <si>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</si>
  <si>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</si>
  <si>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</si>
  <si>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</si>
  <si>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</si>
  <si>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</si>
  <si>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</si>
  <si>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</si>
  <si>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</si>
  <si>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</si>
  <si>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</si>
  <si>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</si>
  <si>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</si>
  <si>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</si>
  <si>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</si>
  <si>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</si>
  <si>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</si>
  <si>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</si>
  <si>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</si>
  <si>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ADMINISTRACION DE OPERACIONES I</t>
  </si>
  <si>
    <t xml:space="preserve">RELACIONES INDUSTRIALES </t>
  </si>
  <si>
    <t>101A</t>
  </si>
  <si>
    <t>501A</t>
  </si>
  <si>
    <t>501B</t>
  </si>
  <si>
    <t>701A</t>
  </si>
  <si>
    <t>701B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</si>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</sst>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9" fontId="10" fillId="0" borderId="1" xfId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3" zoomScale="120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8" t="s">
        <v>4</v>
      </c>
      <c r="C8" s="48"/>
      <c r="D8" s="14" t="s">
        <v>5</v>
      </c>
      <c r="E8" s="5">
        <v>5</v>
      </c>
      <c r="G8" s="4" t="s">
        <v>6</v>
      </c>
      <c r="H8" s="5">
        <v>4</v>
      </c>
      <c r="I8" s="47" t="s">
        <v>7</v>
      </c>
      <c r="J8" s="47"/>
      <c r="K8" s="47"/>
      <c r="L8" s="48" t="s">
        <v>52</v>
      </c>
      <c r="M8" s="48"/>
      <c r="N8" s="48"/>
    </row>
    <row r="10" spans="1:14" x14ac:dyDescent="0.2">
      <c r="A10" s="4" t="s">
        <v>8</v>
      </c>
      <c r="B10" s="48" t="s">
        <v>31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5" t="s">
        <v>10</v>
      </c>
      <c r="C12" s="45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</row>
    <row r="13" spans="1:14" x14ac:dyDescent="0.2">
      <c r="A13" s="50"/>
      <c r="B13" s="46"/>
      <c r="C13" s="46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3"/>
    </row>
    <row r="14" spans="1:14" s="11" customFormat="1" ht="15" x14ac:dyDescent="0.25">
      <c r="A14" s="11" t="s">
        <v>54</v>
      </c>
      <c r="B14" s="9" t="s">
        <v>43</v>
      </c>
      <c r="C14" s="28" t="s">
        <v>57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54</v>
      </c>
      <c r="B15" s="9" t="s">
        <v>43</v>
      </c>
      <c r="C15" s="9" t="s">
        <v>58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53</v>
      </c>
      <c r="B16" s="9" t="s">
        <v>21</v>
      </c>
      <c r="C16" s="9" t="s">
        <v>59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55</v>
      </c>
      <c r="B17" s="9" t="s">
        <v>21</v>
      </c>
      <c r="C17" s="9" t="s">
        <v>58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56</v>
      </c>
      <c r="B18" s="9" t="s">
        <v>21</v>
      </c>
      <c r="C18" s="9" t="s">
        <v>60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4" t="s">
        <v>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1" spans="1:14" x14ac:dyDescent="0.2">
      <c r="A31" s="12"/>
    </row>
    <row r="32" spans="1:14" x14ac:dyDescent="0.2">
      <c r="B32" s="51" t="s">
        <v>27</v>
      </c>
      <c r="C32" s="51"/>
      <c r="D32" s="51"/>
      <c r="G32" s="36" t="s">
        <v>28</v>
      </c>
      <c r="H32" s="36"/>
      <c r="I32" s="36"/>
      <c r="J32" s="36"/>
    </row>
    <row r="33" spans="1:10" ht="62.25" customHeight="1" x14ac:dyDescent="0.2">
      <c r="B33" s="52"/>
      <c r="C33" s="52"/>
      <c r="D33" s="52"/>
      <c r="G33" s="48"/>
      <c r="H33" s="48"/>
      <c r="I33" s="48"/>
      <c r="J33" s="48"/>
    </row>
    <row r="34" spans="1:10" hidden="1" x14ac:dyDescent="0.2">
      <c r="A34" s="53" t="e">
        <v>#REF!</v>
      </c>
      <c r="B34" s="53"/>
      <c r="C34" s="6"/>
      <c r="E34" s="53"/>
      <c r="F34" s="53"/>
      <c r="G34" s="53"/>
      <c r="H34" s="53"/>
    </row>
    <row r="35" spans="1:10" hidden="1" x14ac:dyDescent="0.2"/>
    <row r="36" spans="1:10" ht="45" customHeight="1" x14ac:dyDescent="0.2">
      <c r="B36" s="54" t="str">
        <f>B10</f>
        <v>MII. ELVIRA GOMEZ BARRIENTOS</v>
      </c>
      <c r="C36" s="54"/>
      <c r="D36" s="54"/>
      <c r="E36" s="13"/>
      <c r="F36" s="13"/>
      <c r="G36" s="55" t="s">
        <v>42</v>
      </c>
      <c r="H36" s="55"/>
      <c r="I36" s="55"/>
      <c r="J36" s="55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8" zoomScaleNormal="184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8">
        <v>2</v>
      </c>
      <c r="C8" s="4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8" t="str">
        <f>'1'!L8</f>
        <v>FEBRERO-JUNIO 2025</v>
      </c>
      <c r="M8" s="48"/>
      <c r="N8" s="48"/>
    </row>
    <row r="10" spans="1:14" x14ac:dyDescent="0.2">
      <c r="A10" s="4" t="s">
        <v>8</v>
      </c>
      <c r="B10" s="48" t="str">
        <f>'1'!B10</f>
        <v>MII. ELVIRA GOMEZ BARRIENTOS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5" t="s">
        <v>10</v>
      </c>
      <c r="C12" s="45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</row>
    <row r="13" spans="1:14" x14ac:dyDescent="0.2">
      <c r="A13" s="50"/>
      <c r="B13" s="46"/>
      <c r="C13" s="46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3"/>
    </row>
    <row r="14" spans="1:14" s="11" customFormat="1" ht="15" x14ac:dyDescent="0.25">
      <c r="A14" s="8" t="str">
        <f>'1'!A14</f>
        <v xml:space="preserve">INGENIERIA ECONOMICA </v>
      </c>
      <c r="B14" s="9" t="s">
        <v>21</v>
      </c>
      <c r="C14" s="9" t="str" cm="1">
        <f t="array" ref="C14:C18">'1'!C14:C18</f>
        <v>601A</v>
      </c>
      <c r="D14" s="9" t="s">
        <v>32</v>
      </c>
      <c r="E14" s="9">
        <f>'1'!E14</f>
        <v>24</v>
      </c>
      <c r="F14" s="9">
        <v>3</v>
      </c>
      <c r="G14" s="9"/>
      <c r="H14" s="10"/>
      <c r="I14" s="9">
        <f t="shared" ref="I14" si="0">(E14-SUM(F14:G14))-K14</f>
        <v>21</v>
      </c>
      <c r="J14" s="10"/>
      <c r="K14" s="9">
        <v>0</v>
      </c>
      <c r="L14" s="10">
        <f t="shared" ref="L14" si="1">K14/E14</f>
        <v>0</v>
      </c>
      <c r="M14" s="57">
        <v>10.67</v>
      </c>
      <c r="N14" s="15">
        <v>0.13</v>
      </c>
    </row>
    <row r="15" spans="1:14" s="11" customFormat="1" ht="15" x14ac:dyDescent="0.25">
      <c r="A15" s="8" t="str">
        <f>'1'!A14</f>
        <v xml:space="preserve">INGENIERIA ECONOMICA </v>
      </c>
      <c r="B15" s="9" t="s">
        <v>21</v>
      </c>
      <c r="C15" s="9" t="str">
        <v>601B</v>
      </c>
      <c r="D15" s="9" t="s">
        <v>32</v>
      </c>
      <c r="E15" s="9">
        <f>'1'!E15</f>
        <v>23</v>
      </c>
      <c r="F15" s="9">
        <v>4</v>
      </c>
      <c r="G15" s="9"/>
      <c r="H15" s="10"/>
      <c r="I15" s="9">
        <f t="shared" ref="I15:I23" si="2">(E15-SUM(F15:G15))-K15</f>
        <v>19</v>
      </c>
      <c r="J15" s="10"/>
      <c r="K15" s="9">
        <v>0</v>
      </c>
      <c r="L15" s="10">
        <f t="shared" ref="L15:L23" si="3">K15/E15</f>
        <v>0</v>
      </c>
      <c r="M15" s="57">
        <v>14.57</v>
      </c>
      <c r="N15" s="15">
        <v>0.17</v>
      </c>
    </row>
    <row r="16" spans="1:14" s="11" customFormat="1" ht="15" x14ac:dyDescent="0.25">
      <c r="A16" s="8" t="str">
        <f>'1'!A16</f>
        <v>HIGIENE Y SEGURIDAD INDUSTRIAL</v>
      </c>
      <c r="B16" s="9" t="s">
        <v>21</v>
      </c>
      <c r="C16" s="9" t="str">
        <v>401A</v>
      </c>
      <c r="D16" s="9" t="s">
        <v>32</v>
      </c>
      <c r="E16" s="9">
        <f>'1'!E16</f>
        <v>34</v>
      </c>
      <c r="F16" s="9">
        <v>27</v>
      </c>
      <c r="G16" s="9"/>
      <c r="H16" s="10"/>
      <c r="I16" s="9">
        <f t="shared" si="2"/>
        <v>7</v>
      </c>
      <c r="J16" s="10"/>
      <c r="K16" s="9">
        <v>0</v>
      </c>
      <c r="L16" s="10">
        <f t="shared" si="3"/>
        <v>0</v>
      </c>
      <c r="M16" s="57">
        <v>67.73</v>
      </c>
      <c r="N16" s="15">
        <v>0.79</v>
      </c>
    </row>
    <row r="17" spans="1:14" s="11" customFormat="1" ht="15" x14ac:dyDescent="0.25">
      <c r="A17" s="8" t="str">
        <f>'1'!A17</f>
        <v>ADMINISTRACION DE OPERACIONES II</v>
      </c>
      <c r="B17" s="9" t="s">
        <v>35</v>
      </c>
      <c r="C17" s="9" t="str">
        <v>601B</v>
      </c>
      <c r="D17" s="9" t="s">
        <v>32</v>
      </c>
      <c r="E17" s="9">
        <f>'1'!E17</f>
        <v>15</v>
      </c>
      <c r="F17" s="9">
        <v>12</v>
      </c>
      <c r="G17" s="9"/>
      <c r="H17" s="10"/>
      <c r="I17" s="9">
        <f t="shared" si="2"/>
        <v>3</v>
      </c>
      <c r="J17" s="10"/>
      <c r="K17" s="9">
        <v>0</v>
      </c>
      <c r="L17" s="10">
        <f t="shared" si="3"/>
        <v>0</v>
      </c>
      <c r="M17" s="57">
        <v>54.53</v>
      </c>
      <c r="N17" s="15">
        <v>0.8</v>
      </c>
    </row>
    <row r="18" spans="1:14" s="11" customFormat="1" ht="15" x14ac:dyDescent="0.25">
      <c r="A18" s="8" t="str">
        <f>'1'!A18</f>
        <v>METODOLOGIA DIX SIGMA</v>
      </c>
      <c r="B18" s="9" t="s">
        <v>35</v>
      </c>
      <c r="C18" s="9" t="str">
        <v>801A</v>
      </c>
      <c r="D18" s="9" t="s">
        <v>32</v>
      </c>
      <c r="E18" s="9">
        <f>'1'!E18</f>
        <v>11</v>
      </c>
      <c r="F18" s="9">
        <v>9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57">
        <v>61.58</v>
      </c>
      <c r="N18" s="15">
        <v>0.82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57"/>
      <c r="N19" s="15"/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97</v>
      </c>
      <c r="G28" s="17"/>
      <c r="H28" s="18"/>
      <c r="I28" s="17">
        <f t="shared" ref="I28" si="4">(E28-SUM(F28:G28))-K28</f>
        <v>64</v>
      </c>
      <c r="J28" s="18"/>
      <c r="K28" s="17">
        <f>SUM(K14:K27)</f>
        <v>24</v>
      </c>
      <c r="L28" s="18">
        <f t="shared" ref="L28" si="5">K28/E28</f>
        <v>0.12972972972972974</v>
      </c>
      <c r="M28" s="17">
        <f>AVERAGE(M14:M27)</f>
        <v>45.634999999999998</v>
      </c>
      <c r="N28" s="19">
        <f>AVERAGE(N14:N27)</f>
        <v>3.5374999999999996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51" t="s">
        <v>27</v>
      </c>
      <c r="C33" s="51"/>
      <c r="D33" s="51"/>
      <c r="G33" s="36" t="s">
        <v>28</v>
      </c>
      <c r="H33" s="36"/>
      <c r="I33" s="36"/>
      <c r="J33" s="36"/>
    </row>
    <row r="34" spans="1:10" ht="62.25" customHeight="1" x14ac:dyDescent="0.2">
      <c r="B34" s="52"/>
      <c r="C34" s="52"/>
      <c r="D34" s="52"/>
      <c r="G34" s="48"/>
      <c r="H34" s="48"/>
      <c r="I34" s="48"/>
      <c r="J34" s="48"/>
    </row>
    <row r="35" spans="1:10" hidden="1" x14ac:dyDescent="0.2">
      <c r="A35" s="53" t="e">
        <v>#REF!</v>
      </c>
      <c r="B35" s="53"/>
      <c r="C35" s="6"/>
      <c r="E35" s="53"/>
      <c r="F35" s="53"/>
      <c r="G35" s="53"/>
      <c r="H35" s="53"/>
    </row>
    <row r="36" spans="1:10" hidden="1" x14ac:dyDescent="0.2"/>
    <row r="37" spans="1:10" ht="45" customHeight="1" x14ac:dyDescent="0.2">
      <c r="B37" s="54" t="str">
        <f>B10</f>
        <v>MII. ELVIRA GOMEZ BARRIENTOS</v>
      </c>
      <c r="C37" s="54"/>
      <c r="D37" s="54"/>
      <c r="E37" s="13"/>
      <c r="F37" s="13"/>
      <c r="G37" s="55" t="s">
        <v>42</v>
      </c>
      <c r="H37" s="55"/>
      <c r="I37" s="55"/>
      <c r="J37" s="5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8">
        <v>3</v>
      </c>
      <c r="C8" s="4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8" t="str">
        <f>'1'!L8</f>
        <v>FEBRERO-JUNIO 2025</v>
      </c>
      <c r="M8" s="48"/>
      <c r="N8" s="48"/>
    </row>
    <row r="10" spans="1:14" x14ac:dyDescent="0.2">
      <c r="A10" s="4" t="s">
        <v>8</v>
      </c>
      <c r="B10" s="48" t="str">
        <f>'1'!B10</f>
        <v>MII. ELVIRA GOMEZ BARRIENTOS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5" t="s">
        <v>10</v>
      </c>
      <c r="C12" s="45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</row>
    <row r="13" spans="1:14" x14ac:dyDescent="0.2">
      <c r="A13" s="50"/>
      <c r="B13" s="46"/>
      <c r="C13" s="46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3"/>
    </row>
    <row r="14" spans="1:14" s="11" customFormat="1" ht="15" x14ac:dyDescent="0.25">
      <c r="A14" s="25" t="str">
        <f>'2'!A14</f>
        <v xml:space="preserve">INGENIERIA ECONOMICA </v>
      </c>
      <c r="B14" s="22" t="s">
        <v>35</v>
      </c>
      <c r="C14" s="22" t="s">
        <v>47</v>
      </c>
      <c r="D14" s="22" t="s">
        <v>32</v>
      </c>
      <c r="E14" s="22">
        <v>45</v>
      </c>
      <c r="F14" s="22">
        <v>20</v>
      </c>
      <c r="G14" s="22"/>
      <c r="H14" s="23"/>
      <c r="I14" s="22">
        <f t="shared" ref="I14:I19" si="0">(E14-SUM(F14:G14))-K14</f>
        <v>25</v>
      </c>
      <c r="J14" s="23"/>
      <c r="K14" s="22">
        <v>0</v>
      </c>
      <c r="L14" s="23">
        <f t="shared" ref="L14" si="1">K14/E14</f>
        <v>0</v>
      </c>
      <c r="M14" s="29">
        <v>35.54</v>
      </c>
      <c r="N14" s="24">
        <v>0.44</v>
      </c>
    </row>
    <row r="15" spans="1:14" s="11" customFormat="1" ht="15" x14ac:dyDescent="0.25">
      <c r="A15" s="25" t="str">
        <f>'2'!A15</f>
        <v xml:space="preserve">INGENIERIA ECONOMICA </v>
      </c>
      <c r="B15" s="22" t="s">
        <v>35</v>
      </c>
      <c r="C15" s="22" t="s">
        <v>48</v>
      </c>
      <c r="D15" s="22" t="s">
        <v>32</v>
      </c>
      <c r="E15" s="22">
        <v>18</v>
      </c>
      <c r="F15" s="22">
        <v>11</v>
      </c>
      <c r="G15" s="22"/>
      <c r="H15" s="23"/>
      <c r="I15" s="22">
        <f t="shared" si="0"/>
        <v>7</v>
      </c>
      <c r="J15" s="23"/>
      <c r="K15" s="22">
        <v>0</v>
      </c>
      <c r="L15" s="23">
        <f t="shared" ref="L15" si="2">K15/E15</f>
        <v>0</v>
      </c>
      <c r="M15" s="29">
        <v>49.44</v>
      </c>
      <c r="N15" s="24">
        <v>0.61</v>
      </c>
    </row>
    <row r="16" spans="1:14" s="11" customFormat="1" ht="15" x14ac:dyDescent="0.25">
      <c r="A16" s="25" t="str">
        <f>'2'!A16</f>
        <v>HIGIENE Y SEGURIDAD INDUSTRIAL</v>
      </c>
      <c r="B16" s="22" t="s">
        <v>36</v>
      </c>
      <c r="C16" s="22" t="s">
        <v>48</v>
      </c>
      <c r="D16" s="22" t="s">
        <v>32</v>
      </c>
      <c r="E16" s="22">
        <v>18</v>
      </c>
      <c r="F16" s="22">
        <v>12</v>
      </c>
      <c r="G16" s="22"/>
      <c r="H16" s="23"/>
      <c r="I16" s="22">
        <f t="shared" si="0"/>
        <v>6</v>
      </c>
      <c r="J16" s="23"/>
      <c r="K16" s="22">
        <v>0</v>
      </c>
      <c r="L16" s="23">
        <f>K16/E16</f>
        <v>0</v>
      </c>
      <c r="M16" s="29">
        <v>53.15</v>
      </c>
      <c r="N16" s="24">
        <v>0.67</v>
      </c>
    </row>
    <row r="17" spans="1:14" s="11" customFormat="1" ht="15" x14ac:dyDescent="0.25">
      <c r="A17" s="25" t="s">
        <v>45</v>
      </c>
      <c r="B17" s="22" t="s">
        <v>35</v>
      </c>
      <c r="C17" s="22" t="s">
        <v>49</v>
      </c>
      <c r="D17" s="22" t="s">
        <v>32</v>
      </c>
      <c r="E17" s="22">
        <v>22</v>
      </c>
      <c r="F17" s="22">
        <v>11</v>
      </c>
      <c r="G17" s="22"/>
      <c r="H17" s="23"/>
      <c r="I17" s="22">
        <f t="shared" si="0"/>
        <v>11</v>
      </c>
      <c r="J17" s="23"/>
      <c r="K17" s="22">
        <v>0</v>
      </c>
      <c r="L17" s="23">
        <f t="shared" ref="L17:L19" si="3">K17/E17</f>
        <v>0</v>
      </c>
      <c r="M17" s="29">
        <v>41.25</v>
      </c>
      <c r="N17" s="24">
        <v>0.5</v>
      </c>
    </row>
    <row r="18" spans="1:14" s="11" customFormat="1" ht="15" x14ac:dyDescent="0.25">
      <c r="A18" s="25" t="s">
        <v>45</v>
      </c>
      <c r="B18" s="22" t="s">
        <v>36</v>
      </c>
      <c r="C18" s="22" t="s">
        <v>49</v>
      </c>
      <c r="D18" s="22" t="s">
        <v>32</v>
      </c>
      <c r="E18" s="22">
        <v>22</v>
      </c>
      <c r="F18" s="22">
        <v>11</v>
      </c>
      <c r="G18" s="22"/>
      <c r="H18" s="23"/>
      <c r="I18" s="22">
        <f t="shared" si="0"/>
        <v>11</v>
      </c>
      <c r="J18" s="23"/>
      <c r="K18" s="22">
        <v>0</v>
      </c>
      <c r="L18" s="23">
        <f t="shared" si="3"/>
        <v>0</v>
      </c>
      <c r="M18" s="29">
        <v>41.15</v>
      </c>
      <c r="N18" s="24">
        <v>0.5</v>
      </c>
    </row>
    <row r="19" spans="1:14" s="11" customFormat="1" ht="15" x14ac:dyDescent="0.25">
      <c r="A19" s="25" t="str">
        <f>'2'!A17</f>
        <v>ADMINISTRACION DE OPERACIONES II</v>
      </c>
      <c r="B19" s="22" t="s">
        <v>36</v>
      </c>
      <c r="C19" s="22" t="s">
        <v>50</v>
      </c>
      <c r="D19" s="22" t="s">
        <v>32</v>
      </c>
      <c r="E19" s="22">
        <v>7</v>
      </c>
      <c r="F19" s="22">
        <v>5</v>
      </c>
      <c r="G19" s="22"/>
      <c r="H19" s="23"/>
      <c r="I19" s="22">
        <f t="shared" si="0"/>
        <v>2</v>
      </c>
      <c r="J19" s="23"/>
      <c r="K19" s="22">
        <v>0</v>
      </c>
      <c r="L19" s="23">
        <f t="shared" si="3"/>
        <v>0</v>
      </c>
      <c r="M19" s="29">
        <v>56.35</v>
      </c>
      <c r="N19" s="24">
        <v>0.71</v>
      </c>
    </row>
    <row r="20" spans="1:14" s="11" customFormat="1" x14ac:dyDescent="0.2">
      <c r="A20" s="33" t="s">
        <v>46</v>
      </c>
      <c r="B20" s="22" t="s">
        <v>36</v>
      </c>
      <c r="C20" s="22" t="s">
        <v>51</v>
      </c>
      <c r="D20" s="22" t="s">
        <v>32</v>
      </c>
      <c r="E20" s="22">
        <v>21</v>
      </c>
      <c r="F20" s="22">
        <v>12</v>
      </c>
      <c r="G20" s="22"/>
      <c r="H20" s="23"/>
      <c r="I20" s="22">
        <f>(E20-SUM(F20:G20))-K20</f>
        <v>9</v>
      </c>
      <c r="J20" s="23"/>
      <c r="K20" s="22">
        <v>0</v>
      </c>
      <c r="L20" s="23">
        <f t="shared" ref="L20" si="4">K20/E20</f>
        <v>0</v>
      </c>
      <c r="M20" s="22">
        <v>46.4</v>
      </c>
      <c r="N20" s="24">
        <v>0.56999999999999995</v>
      </c>
    </row>
    <row r="21" spans="1:14" s="11" customFormat="1" x14ac:dyDescent="0.2">
      <c r="A21" s="25">
        <f>'2'!A19</f>
        <v>0</v>
      </c>
      <c r="B21" s="22" t="s">
        <v>35</v>
      </c>
      <c r="C21" s="22" t="s">
        <v>50</v>
      </c>
      <c r="D21" s="22" t="s">
        <v>32</v>
      </c>
      <c r="E21" s="22">
        <v>6</v>
      </c>
      <c r="F21" s="22">
        <v>3</v>
      </c>
      <c r="G21" s="22"/>
      <c r="H21" s="23"/>
      <c r="I21" s="22">
        <f>(E21-SUM(F21:G21))-K21</f>
        <v>3</v>
      </c>
      <c r="J21" s="23"/>
      <c r="K21" s="22">
        <v>0</v>
      </c>
      <c r="L21" s="23">
        <f t="shared" ref="L21" si="5">K21/E21</f>
        <v>0</v>
      </c>
      <c r="M21" s="22">
        <v>40</v>
      </c>
      <c r="N21" s="24">
        <v>0.5</v>
      </c>
    </row>
    <row r="22" spans="1:14" s="11" customFormat="1" x14ac:dyDescent="0.2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2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159</v>
      </c>
      <c r="F28" s="17">
        <f>SUM(F14:F27)</f>
        <v>85</v>
      </c>
      <c r="G28" s="17">
        <f>SUM(G14:G27)</f>
        <v>0</v>
      </c>
      <c r="H28" s="18">
        <f>SUM(F28:G28)/E28</f>
        <v>0.53459119496855345</v>
      </c>
      <c r="I28" s="17">
        <f t="shared" ref="I28" si="6">(E28-SUM(F28:G28))-K28</f>
        <v>74</v>
      </c>
      <c r="J28" s="18">
        <f t="shared" ref="J28" si="7">I28/E28</f>
        <v>0.46540880503144655</v>
      </c>
      <c r="K28" s="17">
        <f>SUM(K14:K27)</f>
        <v>0</v>
      </c>
      <c r="L28" s="18">
        <f t="shared" ref="L28" si="8">K28/E28</f>
        <v>0</v>
      </c>
      <c r="M28" s="17">
        <f>AVERAGE(M16:M27)</f>
        <v>46.383333333333333</v>
      </c>
      <c r="N28" s="19">
        <f>AVERAGE(N15:N27)</f>
        <v>0.58000000000000007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51" t="s">
        <v>27</v>
      </c>
      <c r="C33" s="51"/>
      <c r="D33" s="51"/>
      <c r="G33" s="36" t="s">
        <v>28</v>
      </c>
      <c r="H33" s="36"/>
      <c r="I33" s="36"/>
      <c r="J33" s="36"/>
    </row>
    <row r="34" spans="1:10" ht="62.25" customHeight="1" x14ac:dyDescent="0.2">
      <c r="B34" s="52"/>
      <c r="C34" s="52"/>
      <c r="D34" s="52"/>
      <c r="G34" s="48"/>
      <c r="H34" s="48"/>
      <c r="I34" s="48"/>
      <c r="J34" s="48"/>
    </row>
    <row r="35" spans="1:10" hidden="1" x14ac:dyDescent="0.2">
      <c r="A35" s="53" t="e">
        <v>#REF!</v>
      </c>
      <c r="B35" s="53"/>
      <c r="C35" s="6"/>
      <c r="E35" s="53"/>
      <c r="F35" s="53"/>
      <c r="G35" s="53"/>
      <c r="H35" s="53"/>
    </row>
    <row r="36" spans="1:10" hidden="1" x14ac:dyDescent="0.2"/>
    <row r="37" spans="1:10" ht="45" customHeight="1" x14ac:dyDescent="0.2">
      <c r="B37" s="54" t="str">
        <f>B10</f>
        <v>MII. ELVIRA GOMEZ BARRIENTOS</v>
      </c>
      <c r="C37" s="54"/>
      <c r="D37" s="54"/>
      <c r="E37" s="13"/>
      <c r="F37" s="13"/>
      <c r="G37" s="55" t="s">
        <v>42</v>
      </c>
      <c r="H37" s="55"/>
      <c r="I37" s="55"/>
      <c r="J37" s="5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6" zoomScale="84" zoomScaleNormal="84" zoomScaleSheetLayoutView="100" workbookViewId="0">
      <selection activeCell="A14" sqref="A14: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8">
        <v>4</v>
      </c>
      <c r="C8" s="4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8" t="str">
        <f>'1'!L8</f>
        <v>FEBRERO-JUNIO 2025</v>
      </c>
      <c r="M8" s="48"/>
      <c r="N8" s="48"/>
    </row>
    <row r="10" spans="1:14" x14ac:dyDescent="0.2">
      <c r="A10" s="4" t="s">
        <v>8</v>
      </c>
      <c r="B10" s="48" t="str">
        <f>'1'!B10</f>
        <v>MII. ELVIRA GOMEZ BARRIENTOS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5" t="s">
        <v>10</v>
      </c>
      <c r="C12" s="45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</row>
    <row r="13" spans="1:14" x14ac:dyDescent="0.2">
      <c r="A13" s="50"/>
      <c r="B13" s="46"/>
      <c r="C13" s="46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3"/>
    </row>
    <row r="14" spans="1:14" s="11" customFormat="1" ht="15" x14ac:dyDescent="0.25">
      <c r="A14" s="31" t="str">
        <f>'1'!A16</f>
        <v>HIGIENE Y SEGURIDAD INDUSTRIAL</v>
      </c>
      <c r="B14" s="32" t="s">
        <v>36</v>
      </c>
      <c r="C14" s="31" t="s">
        <v>47</v>
      </c>
      <c r="D14" s="31" t="s">
        <v>32</v>
      </c>
      <c r="E14" s="22">
        <f>'1'!E16</f>
        <v>34</v>
      </c>
      <c r="F14" s="22">
        <v>20</v>
      </c>
      <c r="G14" s="22"/>
      <c r="H14" s="23"/>
      <c r="I14" s="22">
        <f t="shared" ref="I14" si="0">(E14-SUM(F14:G14))-K14</f>
        <v>14</v>
      </c>
      <c r="J14" s="23"/>
      <c r="K14" s="22">
        <v>0</v>
      </c>
      <c r="L14" s="23">
        <f t="shared" ref="L14" si="1">K14/E14</f>
        <v>0</v>
      </c>
      <c r="M14" s="29">
        <v>39</v>
      </c>
      <c r="N14" s="24">
        <v>0.44</v>
      </c>
    </row>
    <row r="15" spans="1:14" s="11" customFormat="1" ht="15" x14ac:dyDescent="0.25">
      <c r="A15" s="31" t="str">
        <f>'1'!A14</f>
        <v xml:space="preserve">INGENIERIA ECONOMICA </v>
      </c>
      <c r="B15" s="32" t="s">
        <v>44</v>
      </c>
      <c r="C15" s="31" t="s">
        <v>48</v>
      </c>
      <c r="D15" s="31" t="s">
        <v>32</v>
      </c>
      <c r="E15" s="22">
        <f>'1'!E14</f>
        <v>24</v>
      </c>
      <c r="F15" s="22">
        <v>1</v>
      </c>
      <c r="G15" s="22"/>
      <c r="H15" s="23"/>
      <c r="I15" s="22">
        <f t="shared" ref="I15:I20" si="2">(E15-SUM(F15:G15))-K15</f>
        <v>23</v>
      </c>
      <c r="J15" s="23"/>
      <c r="K15" s="22">
        <v>0</v>
      </c>
      <c r="L15" s="23">
        <f t="shared" ref="L15:L20" si="3">K15/E15</f>
        <v>0</v>
      </c>
      <c r="M15" s="29">
        <v>5</v>
      </c>
      <c r="N15" s="24">
        <v>0.06</v>
      </c>
    </row>
    <row r="16" spans="1:14" s="11" customFormat="1" ht="15" x14ac:dyDescent="0.25">
      <c r="A16" s="31" t="str">
        <f>'1'!A15</f>
        <v xml:space="preserve">INGENIERIA ECONOMICA </v>
      </c>
      <c r="B16" s="22" t="s">
        <v>38</v>
      </c>
      <c r="C16" s="22" t="s">
        <v>48</v>
      </c>
      <c r="D16" s="31" t="s">
        <v>32</v>
      </c>
      <c r="E16" s="22">
        <v>18</v>
      </c>
      <c r="F16" s="22">
        <v>15</v>
      </c>
      <c r="G16" s="22"/>
      <c r="H16" s="23"/>
      <c r="I16" s="22">
        <f t="shared" si="2"/>
        <v>3</v>
      </c>
      <c r="J16" s="23"/>
      <c r="K16" s="22">
        <v>0</v>
      </c>
      <c r="L16" s="23">
        <f t="shared" si="3"/>
        <v>0</v>
      </c>
      <c r="M16" s="29">
        <v>72.5</v>
      </c>
      <c r="N16" s="24">
        <v>0.83</v>
      </c>
    </row>
    <row r="17" spans="1:14" s="11" customFormat="1" ht="15" x14ac:dyDescent="0.25">
      <c r="A17" s="33" t="s">
        <v>45</v>
      </c>
      <c r="B17" s="22" t="s">
        <v>44</v>
      </c>
      <c r="C17" s="22" t="s">
        <v>49</v>
      </c>
      <c r="D17" s="31" t="s">
        <v>32</v>
      </c>
      <c r="E17" s="22">
        <v>22</v>
      </c>
      <c r="F17" s="22">
        <v>8</v>
      </c>
      <c r="G17" s="22"/>
      <c r="H17" s="23"/>
      <c r="I17" s="22">
        <f t="shared" si="2"/>
        <v>14</v>
      </c>
      <c r="J17" s="23"/>
      <c r="K17" s="22">
        <v>0</v>
      </c>
      <c r="L17" s="23">
        <f t="shared" si="3"/>
        <v>0</v>
      </c>
      <c r="M17" s="29">
        <v>16.95</v>
      </c>
      <c r="N17" s="24">
        <v>0.18</v>
      </c>
    </row>
    <row r="18" spans="1:14" s="11" customFormat="1" ht="15" x14ac:dyDescent="0.25">
      <c r="A18" s="31" t="str">
        <f>'1'!A17</f>
        <v>ADMINISTRACION DE OPERACIONES II</v>
      </c>
      <c r="B18" s="22" t="s">
        <v>44</v>
      </c>
      <c r="C18" s="22" t="s">
        <v>50</v>
      </c>
      <c r="D18" s="31" t="s">
        <v>32</v>
      </c>
      <c r="E18" s="22">
        <v>7</v>
      </c>
      <c r="F18" s="22">
        <v>5</v>
      </c>
      <c r="G18" s="22"/>
      <c r="H18" s="23"/>
      <c r="I18" s="22">
        <f t="shared" si="2"/>
        <v>2</v>
      </c>
      <c r="J18" s="23"/>
      <c r="K18" s="22">
        <v>0</v>
      </c>
      <c r="L18" s="23">
        <f t="shared" si="3"/>
        <v>0</v>
      </c>
      <c r="M18" s="29">
        <v>59.05</v>
      </c>
      <c r="N18" s="24">
        <v>0.71</v>
      </c>
    </row>
    <row r="19" spans="1:14" s="11" customFormat="1" ht="15" x14ac:dyDescent="0.25">
      <c r="A19" s="31" t="str">
        <f>'1'!A18</f>
        <v>METODOLOGIA DIX SIGMA</v>
      </c>
      <c r="B19" s="22" t="s">
        <v>38</v>
      </c>
      <c r="C19" s="22" t="s">
        <v>50</v>
      </c>
      <c r="D19" s="31" t="s">
        <v>32</v>
      </c>
      <c r="E19" s="22">
        <v>7</v>
      </c>
      <c r="F19" s="22">
        <v>5</v>
      </c>
      <c r="G19" s="22"/>
      <c r="H19" s="23"/>
      <c r="I19" s="22">
        <f t="shared" ref="I19" si="4">(E19-SUM(F19:G19))-K19</f>
        <v>2</v>
      </c>
      <c r="J19" s="23"/>
      <c r="K19" s="22">
        <v>0</v>
      </c>
      <c r="L19" s="23">
        <f t="shared" ref="L19" si="5">K19/E19</f>
        <v>0</v>
      </c>
      <c r="M19" s="29">
        <v>36.57</v>
      </c>
      <c r="N19" s="24">
        <v>0.43</v>
      </c>
    </row>
    <row r="20" spans="1:14" s="11" customFormat="1" x14ac:dyDescent="0.2">
      <c r="A20" s="31" t="str">
        <f>'1'!A18</f>
        <v>METODOLOGIA DIX SIGMA</v>
      </c>
      <c r="B20" s="22" t="s">
        <v>44</v>
      </c>
      <c r="C20" s="22" t="s">
        <v>51</v>
      </c>
      <c r="D20" s="31" t="s">
        <v>32</v>
      </c>
      <c r="E20" s="22">
        <v>21</v>
      </c>
      <c r="F20" s="22">
        <v>10</v>
      </c>
      <c r="G20" s="22"/>
      <c r="H20" s="34"/>
      <c r="I20" s="22">
        <f t="shared" si="2"/>
        <v>11</v>
      </c>
      <c r="J20" s="34"/>
      <c r="K20" s="22">
        <v>0</v>
      </c>
      <c r="L20" s="34">
        <f t="shared" si="3"/>
        <v>0</v>
      </c>
      <c r="M20" s="35">
        <v>36.349206349206348</v>
      </c>
      <c r="N20" s="34">
        <v>0.48</v>
      </c>
    </row>
    <row r="21" spans="1:14" s="11" customFormat="1" x14ac:dyDescent="0.2">
      <c r="A21" s="31" t="s">
        <v>46</v>
      </c>
      <c r="B21" s="22" t="s">
        <v>38</v>
      </c>
      <c r="C21" s="22" t="s">
        <v>51</v>
      </c>
      <c r="D21" s="31" t="s">
        <v>32</v>
      </c>
      <c r="E21" s="22">
        <v>21</v>
      </c>
      <c r="F21" s="22">
        <v>11</v>
      </c>
      <c r="G21" s="22"/>
      <c r="H21" s="34"/>
      <c r="I21" s="22">
        <f t="shared" ref="I21" si="6">(E21-SUM(F21:G21))-K21</f>
        <v>10</v>
      </c>
      <c r="J21" s="34"/>
      <c r="K21" s="22">
        <v>0</v>
      </c>
      <c r="L21" s="34">
        <f t="shared" ref="L21" si="7">K21/E21</f>
        <v>0</v>
      </c>
      <c r="M21" s="35">
        <v>45.238095238095241</v>
      </c>
      <c r="N21" s="34">
        <v>0.52</v>
      </c>
    </row>
    <row r="22" spans="1:14" s="11" customFormat="1" x14ac:dyDescent="0.2">
      <c r="A22" s="31" t="e">
        <f>'1'!#REF!</f>
        <v>#REF!</v>
      </c>
      <c r="B22" s="22" t="s">
        <v>36</v>
      </c>
      <c r="C22" s="22" t="s">
        <v>50</v>
      </c>
      <c r="D22" s="31" t="s">
        <v>32</v>
      </c>
      <c r="E22" s="22">
        <v>6</v>
      </c>
      <c r="F22" s="22">
        <v>4</v>
      </c>
      <c r="G22" s="22"/>
      <c r="H22" s="23"/>
      <c r="I22" s="22">
        <f t="shared" ref="I22" si="8">(E22-SUM(F22:G22))-K22</f>
        <v>2</v>
      </c>
      <c r="J22" s="23"/>
      <c r="K22" s="22">
        <v>0</v>
      </c>
      <c r="L22" s="23">
        <f t="shared" ref="L22" si="9">K22/E22</f>
        <v>0</v>
      </c>
      <c r="M22" s="22">
        <v>57.5</v>
      </c>
      <c r="N22" s="24">
        <v>0.67</v>
      </c>
    </row>
    <row r="23" spans="1:14" s="11" customFormat="1" x14ac:dyDescent="0.2">
      <c r="A23" s="25" t="e">
        <f>'1'!#REF!</f>
        <v>#REF!</v>
      </c>
      <c r="B23" s="22" t="s">
        <v>44</v>
      </c>
      <c r="C23" s="22" t="s">
        <v>50</v>
      </c>
      <c r="D23" s="31" t="s">
        <v>32</v>
      </c>
      <c r="E23" s="22" t="e">
        <f>'1'!#REF!</f>
        <v>#REF!</v>
      </c>
      <c r="F23" s="22">
        <v>3</v>
      </c>
      <c r="G23" s="22"/>
      <c r="H23" s="23"/>
      <c r="I23" s="22" t="e">
        <f>(E23-SUM(F23:G23))-K23</f>
        <v>#REF!</v>
      </c>
      <c r="J23" s="23"/>
      <c r="K23" s="22">
        <v>0</v>
      </c>
      <c r="L23" s="23" t="e">
        <f t="shared" ref="L23" si="10">K23/E23</f>
        <v>#REF!</v>
      </c>
      <c r="M23" s="22">
        <v>41.67</v>
      </c>
      <c r="N23" s="24">
        <v>0.5</v>
      </c>
    </row>
    <row r="24" spans="1:14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 t="e">
        <f>SUM(E16:E28)</f>
        <v>#REF!</v>
      </c>
      <c r="F29" s="17">
        <f>SUM(F16:F28)</f>
        <v>61</v>
      </c>
      <c r="G29" s="17">
        <f>SUM(G16:G28)</f>
        <v>0</v>
      </c>
      <c r="H29" s="18" t="e">
        <f>SUM(F29:G29)/E29</f>
        <v>#REF!</v>
      </c>
      <c r="I29" s="17" t="e">
        <f t="shared" ref="I29" si="11">(E29-SUM(F29:G29))-K29</f>
        <v>#REF!</v>
      </c>
      <c r="J29" s="18" t="e">
        <f t="shared" ref="J29" si="12">I29/E29</f>
        <v>#REF!</v>
      </c>
      <c r="K29" s="17">
        <f>SUM(K16:K28)</f>
        <v>0</v>
      </c>
      <c r="L29" s="18" t="e">
        <f t="shared" ref="L29" si="13">K29/E29</f>
        <v>#REF!</v>
      </c>
      <c r="M29" s="17">
        <f>AVERAGE(M16:M28)</f>
        <v>45.728412698412704</v>
      </c>
      <c r="N29" s="19">
        <f>AVERAGE(N16:N28)</f>
        <v>0.54</v>
      </c>
    </row>
    <row r="31" spans="1:14" ht="120" customHeight="1" x14ac:dyDescent="0.2">
      <c r="A31" s="44" t="s">
        <v>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3" spans="1:10" x14ac:dyDescent="0.2">
      <c r="A33" s="12"/>
    </row>
    <row r="34" spans="1:10" x14ac:dyDescent="0.2">
      <c r="B34" s="51" t="s">
        <v>27</v>
      </c>
      <c r="C34" s="51"/>
      <c r="D34" s="51"/>
      <c r="G34" s="36" t="s">
        <v>28</v>
      </c>
      <c r="H34" s="36"/>
      <c r="I34" s="36"/>
      <c r="J34" s="36"/>
    </row>
    <row r="35" spans="1:10" ht="62.25" customHeight="1" x14ac:dyDescent="0.2">
      <c r="B35" s="52"/>
      <c r="C35" s="52"/>
      <c r="D35" s="52"/>
      <c r="G35" s="48"/>
      <c r="H35" s="48"/>
      <c r="I35" s="48"/>
      <c r="J35" s="48"/>
    </row>
    <row r="36" spans="1:10" hidden="1" x14ac:dyDescent="0.2">
      <c r="A36" s="53" t="e">
        <v>#REF!</v>
      </c>
      <c r="B36" s="53"/>
      <c r="C36" s="6"/>
      <c r="E36" s="53"/>
      <c r="F36" s="53"/>
      <c r="G36" s="53"/>
      <c r="H36" s="53"/>
    </row>
    <row r="37" spans="1:10" hidden="1" x14ac:dyDescent="0.2"/>
    <row r="38" spans="1:10" ht="45" customHeight="1" x14ac:dyDescent="0.2">
      <c r="B38" s="54" t="str">
        <f>B10</f>
        <v>MII. ELVIRA GOMEZ BARRIENTOS</v>
      </c>
      <c r="C38" s="54"/>
      <c r="D38" s="54"/>
      <c r="E38" s="13"/>
      <c r="F38" s="13"/>
      <c r="G38" s="55" t="s">
        <v>42</v>
      </c>
      <c r="H38" s="55"/>
      <c r="I38" s="55"/>
      <c r="J38" s="55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91" zoomScaleNormal="91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8" t="s">
        <v>29</v>
      </c>
      <c r="C8" s="4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7" t="s">
        <v>7</v>
      </c>
      <c r="J8" s="47"/>
      <c r="K8" s="47"/>
      <c r="L8" s="48" t="str">
        <f>'1'!L8</f>
        <v>FEBRERO-JUNIO 2025</v>
      </c>
      <c r="M8" s="48"/>
      <c r="N8" s="48"/>
    </row>
    <row r="10" spans="1:14" x14ac:dyDescent="0.2">
      <c r="A10" s="4" t="s">
        <v>8</v>
      </c>
      <c r="B10" s="48" t="str">
        <f>'1'!B10</f>
        <v>MII. ELVIRA GOMEZ BARRIENTOS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5" t="s">
        <v>10</v>
      </c>
      <c r="C12" s="45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2" t="s">
        <v>21</v>
      </c>
    </row>
    <row r="13" spans="1:14" x14ac:dyDescent="0.2">
      <c r="A13" s="50"/>
      <c r="B13" s="46"/>
      <c r="C13" s="46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3"/>
    </row>
    <row r="14" spans="1:14" s="11" customFormat="1" ht="15" x14ac:dyDescent="0.25">
      <c r="A14" s="8" t="str">
        <f>'1'!A16</f>
        <v>HIGIENE Y SEGURIDAD INDUSTRIAL</v>
      </c>
      <c r="B14" s="9" t="s">
        <v>33</v>
      </c>
      <c r="C14" s="9" t="s">
        <v>47</v>
      </c>
      <c r="D14" s="9" t="s">
        <v>32</v>
      </c>
      <c r="E14" s="9">
        <f>'1'!E16</f>
        <v>34</v>
      </c>
      <c r="F14" s="9">
        <v>13</v>
      </c>
      <c r="G14" s="9">
        <v>20</v>
      </c>
      <c r="H14" s="10">
        <f>(F14+G14)/E14</f>
        <v>0.97058823529411764</v>
      </c>
      <c r="I14" s="9">
        <f>(E14-SUM(F14:G14))-K14</f>
        <v>1</v>
      </c>
      <c r="J14" s="10">
        <f>1-H14</f>
        <v>2.9411764705882359E-2</v>
      </c>
      <c r="K14" s="9">
        <v>0</v>
      </c>
      <c r="L14" s="10">
        <f>K14/E14</f>
        <v>0</v>
      </c>
      <c r="M14" s="26">
        <v>69.13</v>
      </c>
      <c r="N14" s="15">
        <v>0.73</v>
      </c>
    </row>
    <row r="15" spans="1:14" s="11" customFormat="1" ht="15" x14ac:dyDescent="0.25">
      <c r="A15" s="8" t="str">
        <f>'1'!A14</f>
        <v xml:space="preserve">INGENIERIA ECONOMICA </v>
      </c>
      <c r="B15" s="9" t="s">
        <v>33</v>
      </c>
      <c r="C15" s="9" t="s">
        <v>48</v>
      </c>
      <c r="D15" s="9" t="s">
        <v>32</v>
      </c>
      <c r="E15" s="9">
        <f>'1'!E14</f>
        <v>24</v>
      </c>
      <c r="F15" s="9">
        <v>1</v>
      </c>
      <c r="G15" s="9">
        <v>9</v>
      </c>
      <c r="H15" s="10">
        <f>(F15+G15)/E15</f>
        <v>0.41666666666666669</v>
      </c>
      <c r="I15" s="9">
        <f t="shared" ref="I15:I19" si="0">(E15-SUM(F15:G15))-K15</f>
        <v>14</v>
      </c>
      <c r="J15" s="10">
        <f t="shared" ref="J15:J19" si="1">1-H15</f>
        <v>0.58333333333333326</v>
      </c>
      <c r="K15" s="9">
        <v>0</v>
      </c>
      <c r="L15" s="10">
        <f t="shared" ref="L15:L18" si="2">K15/E15</f>
        <v>0</v>
      </c>
      <c r="M15" s="26">
        <v>46.42</v>
      </c>
      <c r="N15" s="15">
        <v>0.56000000000000005</v>
      </c>
    </row>
    <row r="16" spans="1:14" s="11" customFormat="1" x14ac:dyDescent="0.2">
      <c r="A16" s="8" t="str">
        <f>'1'!A15</f>
        <v xml:space="preserve">INGENIERIA ECONOMICA </v>
      </c>
      <c r="B16" s="9" t="s">
        <v>33</v>
      </c>
      <c r="C16" s="9" t="s">
        <v>49</v>
      </c>
      <c r="D16" s="9" t="s">
        <v>32</v>
      </c>
      <c r="E16" s="9">
        <f>'1'!E15</f>
        <v>23</v>
      </c>
      <c r="F16" s="9">
        <v>6</v>
      </c>
      <c r="G16" s="9">
        <v>8</v>
      </c>
      <c r="H16" s="10">
        <f t="shared" ref="H16:H19" si="3">(F16+G16)/E16</f>
        <v>0.60869565217391308</v>
      </c>
      <c r="I16" s="9">
        <f t="shared" si="0"/>
        <v>9</v>
      </c>
      <c r="J16" s="10">
        <f t="shared" si="1"/>
        <v>0.39130434782608692</v>
      </c>
      <c r="K16" s="9">
        <v>0</v>
      </c>
      <c r="L16" s="10">
        <f t="shared" si="2"/>
        <v>0</v>
      </c>
      <c r="M16" s="9">
        <v>51.94</v>
      </c>
      <c r="N16" s="15">
        <v>0.64</v>
      </c>
    </row>
    <row r="17" spans="1:14" s="11" customFormat="1" x14ac:dyDescent="0.2">
      <c r="A17" s="8" t="str">
        <f>'1'!A17</f>
        <v>ADMINISTRACION DE OPERACIONES II</v>
      </c>
      <c r="B17" s="9" t="s">
        <v>33</v>
      </c>
      <c r="C17" s="9" t="str">
        <f>'1'!C17</f>
        <v>601B</v>
      </c>
      <c r="D17" s="9" t="s">
        <v>32</v>
      </c>
      <c r="E17" s="9">
        <f>'1'!E17</f>
        <v>15</v>
      </c>
      <c r="F17" s="9">
        <v>4</v>
      </c>
      <c r="G17" s="9">
        <v>2</v>
      </c>
      <c r="H17" s="10">
        <f t="shared" si="3"/>
        <v>0.4</v>
      </c>
      <c r="I17" s="9">
        <f t="shared" si="0"/>
        <v>9</v>
      </c>
      <c r="J17" s="10">
        <f t="shared" si="1"/>
        <v>0.6</v>
      </c>
      <c r="K17" s="9">
        <v>0</v>
      </c>
      <c r="L17" s="10">
        <f t="shared" si="2"/>
        <v>0</v>
      </c>
      <c r="M17" s="9">
        <v>71.61</v>
      </c>
      <c r="N17" s="15">
        <v>0.86</v>
      </c>
    </row>
    <row r="18" spans="1:14" s="11" customFormat="1" x14ac:dyDescent="0.2">
      <c r="A18" s="8" t="str">
        <f>'1'!A18</f>
        <v>METODOLOGIA DIX SIGMA</v>
      </c>
      <c r="B18" s="9" t="s">
        <v>33</v>
      </c>
      <c r="C18" s="9" t="str">
        <f>'1'!C18</f>
        <v>801A</v>
      </c>
      <c r="D18" s="9" t="s">
        <v>32</v>
      </c>
      <c r="E18" s="9">
        <f>'1'!E18</f>
        <v>11</v>
      </c>
      <c r="F18" s="9">
        <v>10</v>
      </c>
      <c r="G18" s="9">
        <v>8</v>
      </c>
      <c r="H18" s="10">
        <f t="shared" si="3"/>
        <v>1.6363636363636365</v>
      </c>
      <c r="I18" s="9">
        <f t="shared" si="0"/>
        <v>-7</v>
      </c>
      <c r="J18" s="10">
        <f t="shared" si="1"/>
        <v>-0.63636363636363646</v>
      </c>
      <c r="K18" s="9">
        <v>0</v>
      </c>
      <c r="L18" s="10">
        <f t="shared" si="2"/>
        <v>0</v>
      </c>
      <c r="M18" s="9">
        <v>69.13</v>
      </c>
      <c r="N18" s="15">
        <v>0.86</v>
      </c>
    </row>
    <row r="19" spans="1:14" s="11" customFormat="1" x14ac:dyDescent="0.2">
      <c r="A19" s="8" t="e">
        <f>'1'!#REF!</f>
        <v>#REF!</v>
      </c>
      <c r="B19" s="9" t="s">
        <v>33</v>
      </c>
      <c r="C19" s="9" t="s">
        <v>50</v>
      </c>
      <c r="D19" s="9" t="s">
        <v>32</v>
      </c>
      <c r="E19" s="9" t="e">
        <f>'1'!#REF!</f>
        <v>#REF!</v>
      </c>
      <c r="F19" s="9">
        <v>1</v>
      </c>
      <c r="G19" s="9">
        <v>3</v>
      </c>
      <c r="H19" s="10" t="e">
        <f t="shared" si="3"/>
        <v>#REF!</v>
      </c>
      <c r="I19" s="9" t="e">
        <f t="shared" si="0"/>
        <v>#REF!</v>
      </c>
      <c r="J19" s="10" t="e">
        <f t="shared" si="1"/>
        <v>#REF!</v>
      </c>
      <c r="K19" s="9">
        <v>0</v>
      </c>
      <c r="L19" s="10" t="e">
        <f t="shared" ref="L19" si="4">K19/E19</f>
        <v>#REF!</v>
      </c>
      <c r="M19" s="9">
        <v>53.42</v>
      </c>
      <c r="N19" s="15">
        <v>0.67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35</v>
      </c>
      <c r="G28" s="17">
        <f>SUM(G14:G27)</f>
        <v>50</v>
      </c>
      <c r="H28" s="18" t="e">
        <f>SUM(F28:G28)/E28</f>
        <v>#REF!</v>
      </c>
      <c r="I28" s="17" t="e">
        <f t="shared" ref="I28" si="5">(E28-SUM(F28:G28))-K28</f>
        <v>#REF!</v>
      </c>
      <c r="J28" s="18" t="e">
        <f t="shared" ref="J28" si="6">I28/E28</f>
        <v>#REF!</v>
      </c>
      <c r="K28" s="17">
        <f>SUM(K14:K27)</f>
        <v>0</v>
      </c>
      <c r="L28" s="18" t="e">
        <f t="shared" ref="L28" si="7">K28/E28</f>
        <v>#REF!</v>
      </c>
      <c r="M28" s="30">
        <f>AVERAGE(M14:M27)</f>
        <v>60.275000000000006</v>
      </c>
      <c r="N28" s="19">
        <f>AVERAGE(N14:N26)</f>
        <v>0.72000000000000008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51" t="s">
        <v>27</v>
      </c>
      <c r="C33" s="51"/>
      <c r="D33" s="51"/>
      <c r="G33" s="36" t="s">
        <v>28</v>
      </c>
      <c r="H33" s="36"/>
      <c r="I33" s="36"/>
      <c r="J33" s="36"/>
    </row>
    <row r="34" spans="1:10" ht="62.25" customHeight="1" x14ac:dyDescent="0.2">
      <c r="B34" s="52"/>
      <c r="C34" s="52"/>
      <c r="D34" s="52"/>
      <c r="G34" s="48"/>
      <c r="H34" s="48"/>
      <c r="I34" s="48"/>
      <c r="J34" s="48"/>
    </row>
    <row r="35" spans="1:10" hidden="1" x14ac:dyDescent="0.2">
      <c r="A35" s="53" t="e">
        <v>#REF!</v>
      </c>
      <c r="B35" s="53"/>
      <c r="C35" s="6"/>
      <c r="E35" s="53"/>
      <c r="F35" s="53"/>
      <c r="G35" s="53"/>
      <c r="H35" s="53"/>
    </row>
    <row r="36" spans="1:10" hidden="1" x14ac:dyDescent="0.2"/>
    <row r="37" spans="1:10" ht="45" customHeight="1" x14ac:dyDescent="0.2">
      <c r="B37" s="54" t="str">
        <f>B10</f>
        <v>MII. ELVIRA GOMEZ BARRIENTOS</v>
      </c>
      <c r="C37" s="54"/>
      <c r="D37" s="54"/>
      <c r="E37" s="13"/>
      <c r="F37" s="13"/>
      <c r="G37" s="56" t="s">
        <v>37</v>
      </c>
      <c r="H37" s="56"/>
      <c r="I37" s="56"/>
      <c r="J37" s="5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2025-04-03T17:22:25Z</dcterms:modified>
  <cp:category/>
  <cp:contentStatus/>
</cp:coreProperties>
</file>