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/>
  <mc:AlternateContent xmlns:mc="http://schemas.openxmlformats.org/markup-compatibility/2006">
    <mc:Choice Requires="x15">
      <x15ac:absPath xmlns:x15ac="http://schemas.microsoft.com/office/spreadsheetml/2010/11/ac" url="E:\RESPALDO\DOCUMENTOS\SEM FEBRERO 2025 JUNIO 2025\04 LISTAS DE CALIFICACIONES\"/>
    </mc:Choice>
  </mc:AlternateContent>
  <xr:revisionPtr revIDLastSave="0" documentId="13_ncr:1_{E041CA25-6A90-482F-B274-37F04DB92C5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PARCIALES 211 A" sheetId="1" r:id="rId1"/>
    <sheet name="FINAL" sheetId="2" state="hidden" r:id="rId2"/>
    <sheet name="PARCIALES 211 B" sheetId="11" r:id="rId3"/>
    <sheet name="PARCIALES 405 A" sheetId="3" r:id="rId4"/>
    <sheet name="FINAL (2)" sheetId="4" state="hidden" r:id="rId5"/>
    <sheet name="PARCIALES 405 C" sheetId="5" r:id="rId6"/>
    <sheet name="FINAL (3)" sheetId="6" state="hidden" r:id="rId7"/>
    <sheet name="PARCIALES 407 A" sheetId="7" r:id="rId8"/>
    <sheet name="FINAL (4)" sheetId="8" state="hidden" r:id="rId9"/>
    <sheet name="FINAL (5)" sheetId="10" state="hidden" r:id="rId10"/>
  </sheets>
  <calcPr calcId="191028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7" l="1"/>
  <c r="O12" i="7"/>
  <c r="O13" i="7"/>
  <c r="O14" i="7"/>
  <c r="O15" i="7"/>
  <c r="O16" i="7"/>
  <c r="O17" i="7"/>
  <c r="O18" i="7"/>
  <c r="O19" i="7"/>
  <c r="O20" i="7"/>
  <c r="O21" i="7"/>
  <c r="O22" i="7"/>
  <c r="O23" i="7"/>
  <c r="O24" i="7"/>
  <c r="O25" i="7"/>
  <c r="O26" i="7"/>
  <c r="O27" i="7"/>
  <c r="O28" i="7"/>
  <c r="O29" i="7"/>
  <c r="O30" i="7"/>
  <c r="O31" i="7"/>
  <c r="O32" i="7"/>
  <c r="O33" i="7"/>
  <c r="O34" i="7"/>
  <c r="O35" i="7"/>
  <c r="O36" i="7"/>
  <c r="O37" i="7"/>
  <c r="O38" i="7"/>
  <c r="O39" i="7"/>
  <c r="O40" i="7"/>
  <c r="O41" i="7"/>
  <c r="O42" i="7"/>
  <c r="O43" i="7"/>
  <c r="O44" i="7"/>
  <c r="O10" i="7"/>
  <c r="L21" i="3"/>
  <c r="L17" i="3"/>
  <c r="L24" i="3"/>
  <c r="L12" i="3"/>
  <c r="L19" i="3"/>
  <c r="L16" i="3"/>
  <c r="L13" i="3"/>
  <c r="L11" i="3"/>
  <c r="L10" i="3"/>
  <c r="M4" i="11"/>
  <c r="J46" i="7"/>
  <c r="O10" i="5"/>
  <c r="O11" i="5"/>
  <c r="O12" i="5"/>
  <c r="O13" i="5"/>
  <c r="O14" i="5"/>
  <c r="O15" i="5"/>
  <c r="O16" i="5"/>
  <c r="O17" i="5"/>
  <c r="O18" i="5"/>
  <c r="O19" i="5"/>
  <c r="O9" i="5"/>
  <c r="O10" i="3"/>
  <c r="O11" i="3"/>
  <c r="O12" i="3"/>
  <c r="O13" i="3"/>
  <c r="O14" i="3"/>
  <c r="O15" i="3"/>
  <c r="O16" i="3"/>
  <c r="O17" i="3"/>
  <c r="O18" i="3"/>
  <c r="O19" i="3"/>
  <c r="O20" i="3"/>
  <c r="O21" i="3"/>
  <c r="O22" i="3"/>
  <c r="O23" i="3"/>
  <c r="O24" i="3"/>
  <c r="N10" i="11"/>
  <c r="N11" i="11"/>
  <c r="N12" i="11"/>
  <c r="N13" i="11"/>
  <c r="N14" i="11"/>
  <c r="N15" i="11"/>
  <c r="N16" i="11"/>
  <c r="N17" i="11"/>
  <c r="N18" i="11"/>
  <c r="N19" i="11"/>
  <c r="N20" i="11"/>
  <c r="N21" i="11"/>
  <c r="N22" i="11"/>
  <c r="N23" i="11"/>
  <c r="N24" i="11"/>
  <c r="N25" i="11"/>
  <c r="N26" i="11"/>
  <c r="N27" i="11"/>
  <c r="N28" i="11"/>
  <c r="N29" i="11"/>
  <c r="N9" i="11"/>
  <c r="N9" i="1"/>
  <c r="N10" i="1"/>
  <c r="N11" i="1"/>
  <c r="N12" i="1"/>
  <c r="N13" i="1"/>
  <c r="N14" i="1"/>
  <c r="N15" i="1"/>
  <c r="N16" i="1"/>
  <c r="N17" i="1"/>
  <c r="N18" i="1"/>
  <c r="N19" i="1"/>
  <c r="N20" i="1"/>
  <c r="N21" i="1"/>
  <c r="N22" i="1"/>
  <c r="N23" i="1"/>
  <c r="N24" i="1"/>
  <c r="N25" i="1"/>
  <c r="N26" i="1"/>
  <c r="N27" i="1"/>
  <c r="N28" i="1"/>
  <c r="N29" i="1"/>
  <c r="N30" i="1"/>
  <c r="N31" i="1"/>
  <c r="N32" i="1"/>
  <c r="N33" i="1"/>
  <c r="N34" i="1"/>
  <c r="N35" i="1"/>
  <c r="N36" i="1"/>
  <c r="N37" i="1"/>
  <c r="B10" i="1" l="1"/>
  <c r="B11" i="1" s="1"/>
  <c r="B12" i="1" s="1"/>
  <c r="B13" i="1" s="1"/>
  <c r="B14" i="1" s="1"/>
  <c r="B15" i="1" s="1"/>
  <c r="B16" i="1" s="1"/>
  <c r="B17" i="1" s="1"/>
  <c r="B18" i="1" s="1"/>
  <c r="B19" i="1" s="1"/>
  <c r="B20" i="1" s="1"/>
  <c r="O9" i="3"/>
  <c r="O9" i="7"/>
  <c r="B10" i="5"/>
  <c r="B11" i="5" s="1"/>
  <c r="B12" i="5" s="1"/>
  <c r="B13" i="5" s="1"/>
  <c r="B14" i="5" s="1"/>
  <c r="B15" i="5" s="1"/>
  <c r="B16" i="5" s="1"/>
  <c r="B17" i="5" s="1"/>
  <c r="B18" i="5" s="1"/>
  <c r="B19" i="5" s="1"/>
  <c r="B10" i="11"/>
  <c r="B11" i="11" s="1"/>
  <c r="B12" i="11" s="1"/>
  <c r="B13" i="11" s="1"/>
  <c r="B14" i="11" s="1"/>
  <c r="B15" i="11" s="1"/>
  <c r="B16" i="11" s="1"/>
  <c r="B17" i="11" s="1"/>
  <c r="B18" i="11" s="1"/>
  <c r="B19" i="11" s="1"/>
  <c r="B20" i="11" s="1"/>
  <c r="B21" i="11" s="1"/>
  <c r="B22" i="11" s="1"/>
  <c r="B23" i="11" s="1"/>
  <c r="B24" i="11" s="1"/>
  <c r="B25" i="11" s="1"/>
  <c r="B26" i="11" s="1"/>
  <c r="B27" i="11" s="1"/>
  <c r="B28" i="11" s="1"/>
  <c r="B29" i="11" s="1"/>
  <c r="M33" i="11"/>
  <c r="L33" i="11"/>
  <c r="K33" i="11"/>
  <c r="J33" i="11"/>
  <c r="M32" i="11"/>
  <c r="L32" i="11"/>
  <c r="K32" i="11"/>
  <c r="K35" i="11" s="1"/>
  <c r="J32" i="11"/>
  <c r="J35" i="11" s="1"/>
  <c r="M31" i="11"/>
  <c r="M34" i="11" s="1"/>
  <c r="L31" i="11"/>
  <c r="L34" i="11" s="1"/>
  <c r="K31" i="11"/>
  <c r="K34" i="11" s="1"/>
  <c r="J31" i="11"/>
  <c r="J34" i="11" s="1"/>
  <c r="N32" i="11" l="1"/>
  <c r="L35" i="11"/>
  <c r="M35" i="11"/>
  <c r="N33" i="11"/>
  <c r="N31" i="11"/>
  <c r="D30" i="2"/>
  <c r="C30" i="2"/>
  <c r="J4" i="10"/>
  <c r="D4" i="10"/>
  <c r="D24" i="10"/>
  <c r="C24" i="10"/>
  <c r="D23" i="10"/>
  <c r="C23" i="10"/>
  <c r="D22" i="10"/>
  <c r="C22" i="10"/>
  <c r="D21" i="10"/>
  <c r="C21" i="10"/>
  <c r="D20" i="10"/>
  <c r="C20" i="10"/>
  <c r="D19" i="10"/>
  <c r="C19" i="10"/>
  <c r="J18" i="10"/>
  <c r="K18" i="10" s="1"/>
  <c r="D18" i="10"/>
  <c r="C18" i="10"/>
  <c r="D17" i="10"/>
  <c r="C17" i="10"/>
  <c r="D16" i="10"/>
  <c r="C16" i="10"/>
  <c r="D15" i="10"/>
  <c r="C15" i="10"/>
  <c r="D14" i="10"/>
  <c r="C14" i="10"/>
  <c r="D13" i="10"/>
  <c r="C13" i="10"/>
  <c r="D12" i="10"/>
  <c r="C12" i="10"/>
  <c r="D11" i="10"/>
  <c r="C11" i="10"/>
  <c r="D10" i="10"/>
  <c r="C10" i="10"/>
  <c r="B10" i="10"/>
  <c r="B11" i="10" s="1"/>
  <c r="B12" i="10" s="1"/>
  <c r="B13" i="10" s="1"/>
  <c r="B14" i="10" s="1"/>
  <c r="B15" i="10" s="1"/>
  <c r="B16" i="10" s="1"/>
  <c r="B17" i="10" s="1"/>
  <c r="B18" i="10" s="1"/>
  <c r="B19" i="10" s="1"/>
  <c r="B20" i="10" s="1"/>
  <c r="B21" i="10" s="1"/>
  <c r="B22" i="10" s="1"/>
  <c r="B23" i="10" s="1"/>
  <c r="B24" i="10" s="1"/>
  <c r="D9" i="10"/>
  <c r="C9" i="10"/>
  <c r="D4" i="8"/>
  <c r="J4" i="8"/>
  <c r="D10" i="8"/>
  <c r="D11" i="8"/>
  <c r="D12" i="8"/>
  <c r="D13" i="8"/>
  <c r="D14" i="8"/>
  <c r="D15" i="8"/>
  <c r="D16" i="8"/>
  <c r="D17" i="8"/>
  <c r="D18" i="8"/>
  <c r="D19" i="8"/>
  <c r="D20" i="8"/>
  <c r="D21" i="8"/>
  <c r="D22" i="8"/>
  <c r="D23" i="8"/>
  <c r="D24" i="8"/>
  <c r="C10" i="8"/>
  <c r="C11" i="8"/>
  <c r="C12" i="8"/>
  <c r="C13" i="8"/>
  <c r="C14" i="8"/>
  <c r="C15" i="8"/>
  <c r="C16" i="8"/>
  <c r="C17" i="8"/>
  <c r="C18" i="8"/>
  <c r="C19" i="8"/>
  <c r="C20" i="8"/>
  <c r="C21" i="8"/>
  <c r="C22" i="8"/>
  <c r="C23" i="8"/>
  <c r="C24" i="8"/>
  <c r="B22" i="8"/>
  <c r="B23" i="8" s="1"/>
  <c r="B24" i="8" s="1"/>
  <c r="J23" i="8"/>
  <c r="K23" i="8" s="1"/>
  <c r="C10" i="4"/>
  <c r="C11" i="4"/>
  <c r="C12" i="4"/>
  <c r="C13" i="4"/>
  <c r="C14" i="4"/>
  <c r="C15" i="4"/>
  <c r="C16" i="4"/>
  <c r="C17" i="4"/>
  <c r="C18" i="4"/>
  <c r="C19" i="4"/>
  <c r="C20" i="4"/>
  <c r="C21" i="4"/>
  <c r="C22" i="4"/>
  <c r="C23" i="4"/>
  <c r="C24" i="4"/>
  <c r="C25" i="4"/>
  <c r="C26" i="4"/>
  <c r="C27" i="4"/>
  <c r="C28" i="4"/>
  <c r="C29" i="4"/>
  <c r="C30" i="4"/>
  <c r="D23" i="4"/>
  <c r="D24" i="4"/>
  <c r="D25" i="4"/>
  <c r="D26" i="4"/>
  <c r="D27" i="4"/>
  <c r="D28" i="4"/>
  <c r="D29" i="4"/>
  <c r="D30" i="4"/>
  <c r="D10" i="4"/>
  <c r="D11" i="4"/>
  <c r="D12" i="4"/>
  <c r="D13" i="4"/>
  <c r="D14" i="4"/>
  <c r="D15" i="4"/>
  <c r="D16" i="4"/>
  <c r="D17" i="4"/>
  <c r="D18" i="4"/>
  <c r="D19" i="4"/>
  <c r="D20" i="4"/>
  <c r="D21" i="4"/>
  <c r="D22" i="4"/>
  <c r="B23" i="4"/>
  <c r="B24" i="4" s="1"/>
  <c r="B25" i="4" s="1"/>
  <c r="B26" i="4" s="1"/>
  <c r="B27" i="4" s="1"/>
  <c r="B28" i="4" s="1"/>
  <c r="B29" i="4" s="1"/>
  <c r="B30" i="4" s="1"/>
  <c r="J21" i="4"/>
  <c r="J22" i="4"/>
  <c r="K22" i="4" s="1"/>
  <c r="J23" i="4"/>
  <c r="K23" i="4" s="1"/>
  <c r="J24" i="4"/>
  <c r="K24" i="4" s="1"/>
  <c r="J25" i="4"/>
  <c r="K25" i="4" s="1"/>
  <c r="J26" i="4"/>
  <c r="K26" i="4" s="1"/>
  <c r="J27" i="4"/>
  <c r="K27" i="4" s="1"/>
  <c r="J28" i="4"/>
  <c r="K28" i="4" s="1"/>
  <c r="J29" i="4"/>
  <c r="K29" i="4" s="1"/>
  <c r="J30" i="4"/>
  <c r="K30" i="4" s="1"/>
  <c r="J10" i="4"/>
  <c r="K10" i="4" s="1"/>
  <c r="J11" i="4"/>
  <c r="K11" i="4" s="1"/>
  <c r="J13" i="4"/>
  <c r="J16" i="4"/>
  <c r="J17" i="4"/>
  <c r="J16" i="2"/>
  <c r="K16" i="2" s="1"/>
  <c r="J20" i="2"/>
  <c r="K20" i="2" s="1"/>
  <c r="J21" i="2"/>
  <c r="K21" i="2" s="1"/>
  <c r="J23" i="2"/>
  <c r="K23" i="2" s="1"/>
  <c r="J24" i="2"/>
  <c r="K24" i="2" s="1"/>
  <c r="J25" i="2"/>
  <c r="K25" i="2" s="1"/>
  <c r="J26" i="2"/>
  <c r="K26" i="2" s="1"/>
  <c r="J27" i="2"/>
  <c r="K27" i="2" s="1"/>
  <c r="J28" i="2"/>
  <c r="K28" i="2" s="1"/>
  <c r="J29" i="2"/>
  <c r="K29" i="2" s="1"/>
  <c r="J31" i="2"/>
  <c r="K31" i="2" s="1"/>
  <c r="J32" i="2"/>
  <c r="K32" i="2" s="1"/>
  <c r="J33" i="2"/>
  <c r="K33" i="2" s="1"/>
  <c r="J34" i="2"/>
  <c r="K34" i="2" s="1"/>
  <c r="J35" i="2"/>
  <c r="K35" i="2" s="1"/>
  <c r="J36" i="2"/>
  <c r="K36" i="2" s="1"/>
  <c r="J37" i="2"/>
  <c r="K37" i="2" s="1"/>
  <c r="J38" i="2"/>
  <c r="K38" i="2" s="1"/>
  <c r="J39" i="2"/>
  <c r="K39" i="2" s="1"/>
  <c r="J40" i="2"/>
  <c r="K40" i="2" s="1"/>
  <c r="J41" i="2"/>
  <c r="K41" i="2" s="1"/>
  <c r="J42" i="2"/>
  <c r="K42" i="2" s="1"/>
  <c r="J43" i="2"/>
  <c r="K43" i="2" s="1"/>
  <c r="J44" i="2"/>
  <c r="K44" i="2" s="1"/>
  <c r="J45" i="2"/>
  <c r="K45" i="2" s="1"/>
  <c r="D10" i="2"/>
  <c r="D11" i="2"/>
  <c r="D12" i="2"/>
  <c r="D13" i="2"/>
  <c r="D14" i="2"/>
  <c r="D15" i="2"/>
  <c r="D16" i="2"/>
  <c r="D17" i="2"/>
  <c r="D18" i="2"/>
  <c r="D19" i="2"/>
  <c r="D20" i="2"/>
  <c r="D21" i="2"/>
  <c r="D22" i="2"/>
  <c r="D23" i="2"/>
  <c r="D24" i="2"/>
  <c r="D25" i="2"/>
  <c r="D26" i="2"/>
  <c r="D27" i="2"/>
  <c r="D28" i="2"/>
  <c r="D29" i="2"/>
  <c r="D31" i="2"/>
  <c r="D32" i="2"/>
  <c r="D33" i="2"/>
  <c r="D34" i="2"/>
  <c r="D35" i="2"/>
  <c r="D36" i="2"/>
  <c r="D37" i="2"/>
  <c r="D38" i="2"/>
  <c r="D39" i="2"/>
  <c r="D40" i="2"/>
  <c r="D41" i="2"/>
  <c r="D42" i="2"/>
  <c r="D43" i="2"/>
  <c r="D44" i="2"/>
  <c r="D45" i="2"/>
  <c r="C10" i="2"/>
  <c r="C11" i="2"/>
  <c r="C12" i="2"/>
  <c r="C13" i="2"/>
  <c r="C14" i="2"/>
  <c r="C15" i="2"/>
  <c r="C16" i="2"/>
  <c r="C17" i="2"/>
  <c r="C18" i="2"/>
  <c r="C19" i="2"/>
  <c r="C20" i="2"/>
  <c r="C21" i="2"/>
  <c r="C22" i="2"/>
  <c r="C23" i="2"/>
  <c r="C24" i="2"/>
  <c r="C25" i="2"/>
  <c r="C26" i="2"/>
  <c r="C27" i="2"/>
  <c r="C28" i="2"/>
  <c r="C29" i="2"/>
  <c r="C31" i="2"/>
  <c r="C32" i="2"/>
  <c r="C33" i="2"/>
  <c r="C34" i="2"/>
  <c r="C35" i="2"/>
  <c r="C36" i="2"/>
  <c r="C37" i="2"/>
  <c r="C38" i="2"/>
  <c r="C39" i="2"/>
  <c r="C40" i="2"/>
  <c r="C41" i="2"/>
  <c r="C42" i="2"/>
  <c r="C43" i="2"/>
  <c r="C44" i="2"/>
  <c r="C45" i="2"/>
  <c r="D9" i="8"/>
  <c r="C9" i="8"/>
  <c r="D17" i="6"/>
  <c r="D18" i="6"/>
  <c r="D19" i="6"/>
  <c r="D20" i="6"/>
  <c r="D21" i="6"/>
  <c r="D12" i="6"/>
  <c r="D13" i="6"/>
  <c r="D14" i="6"/>
  <c r="D15" i="6"/>
  <c r="D16" i="6"/>
  <c r="D11" i="6"/>
  <c r="D10" i="6"/>
  <c r="D9" i="6"/>
  <c r="C10" i="6"/>
  <c r="C11" i="6"/>
  <c r="C12" i="6"/>
  <c r="C13" i="6"/>
  <c r="C14" i="6"/>
  <c r="C15" i="6"/>
  <c r="C16" i="6"/>
  <c r="C17" i="6"/>
  <c r="C18" i="6"/>
  <c r="C19" i="6"/>
  <c r="C20" i="6"/>
  <c r="C21" i="6"/>
  <c r="C9" i="6"/>
  <c r="D9" i="4"/>
  <c r="C9" i="4"/>
  <c r="J4" i="6"/>
  <c r="D4" i="6"/>
  <c r="B11" i="8"/>
  <c r="B12" i="8" s="1"/>
  <c r="B13" i="8" s="1"/>
  <c r="B14" i="8" s="1"/>
  <c r="B15" i="8" s="1"/>
  <c r="B16" i="8" s="1"/>
  <c r="B17" i="8" s="1"/>
  <c r="B18" i="8" s="1"/>
  <c r="B19" i="8" s="1"/>
  <c r="B20" i="8" s="1"/>
  <c r="B21" i="8" s="1"/>
  <c r="B10" i="8"/>
  <c r="N48" i="7"/>
  <c r="M48" i="7"/>
  <c r="L48" i="7"/>
  <c r="K48" i="7"/>
  <c r="J48" i="7"/>
  <c r="N47" i="7"/>
  <c r="M47" i="7"/>
  <c r="L47" i="7"/>
  <c r="K47" i="7"/>
  <c r="J47" i="7"/>
  <c r="N46" i="7"/>
  <c r="M46" i="7"/>
  <c r="L46" i="7"/>
  <c r="L49" i="7" s="1"/>
  <c r="K46" i="7"/>
  <c r="K49" i="7" s="1"/>
  <c r="J24" i="8"/>
  <c r="K24" i="8" s="1"/>
  <c r="J22" i="10"/>
  <c r="K22" i="10" s="1"/>
  <c r="J21" i="8"/>
  <c r="J20" i="8"/>
  <c r="K20" i="8" s="1"/>
  <c r="J19" i="8"/>
  <c r="K19" i="8" s="1"/>
  <c r="J18" i="8"/>
  <c r="K18" i="8" s="1"/>
  <c r="J17" i="8"/>
  <c r="K17" i="8" s="1"/>
  <c r="J16" i="8"/>
  <c r="K16" i="8" s="1"/>
  <c r="J15" i="8"/>
  <c r="K15" i="8" s="1"/>
  <c r="J14" i="8"/>
  <c r="K14" i="8" s="1"/>
  <c r="J13" i="8"/>
  <c r="K13" i="8" s="1"/>
  <c r="J12" i="8"/>
  <c r="K12" i="8" s="1"/>
  <c r="J11" i="8"/>
  <c r="K11" i="8" s="1"/>
  <c r="J10" i="8"/>
  <c r="K10" i="8" s="1"/>
  <c r="B10" i="7"/>
  <c r="B11" i="7" s="1"/>
  <c r="B12" i="7" s="1"/>
  <c r="B13" i="7" s="1"/>
  <c r="J9" i="8"/>
  <c r="K9" i="8" s="1"/>
  <c r="J14" i="4"/>
  <c r="K14" i="4" s="1"/>
  <c r="J15" i="4"/>
  <c r="K15" i="4" s="1"/>
  <c r="J19" i="4"/>
  <c r="J9" i="4"/>
  <c r="K9" i="4" s="1"/>
  <c r="J10" i="6"/>
  <c r="K10" i="6" s="1"/>
  <c r="J11" i="6"/>
  <c r="K11" i="6" s="1"/>
  <c r="J12" i="6"/>
  <c r="J13" i="6"/>
  <c r="K13" i="6" s="1"/>
  <c r="J14" i="6"/>
  <c r="K14" i="6" s="1"/>
  <c r="J15" i="6"/>
  <c r="K15" i="6" s="1"/>
  <c r="J16" i="6"/>
  <c r="K16" i="6" s="1"/>
  <c r="J17" i="6"/>
  <c r="J18" i="6"/>
  <c r="K18" i="6" s="1"/>
  <c r="J19" i="6"/>
  <c r="K19" i="6" s="1"/>
  <c r="J20" i="6"/>
  <c r="K20" i="6" s="1"/>
  <c r="J21" i="6"/>
  <c r="J9" i="6"/>
  <c r="K9" i="6" s="1"/>
  <c r="B10" i="6"/>
  <c r="B11" i="6" s="1"/>
  <c r="B12" i="6" s="1"/>
  <c r="B13" i="6" s="1"/>
  <c r="B14" i="6" s="1"/>
  <c r="B15" i="6" s="1"/>
  <c r="B16" i="6" s="1"/>
  <c r="B17" i="6" s="1"/>
  <c r="B18" i="6" s="1"/>
  <c r="B19" i="6" s="1"/>
  <c r="B20" i="6" s="1"/>
  <c r="B21" i="6" s="1"/>
  <c r="N23" i="5"/>
  <c r="M23" i="5"/>
  <c r="L23" i="5"/>
  <c r="K23" i="5"/>
  <c r="J23" i="5"/>
  <c r="N22" i="5"/>
  <c r="M22" i="5"/>
  <c r="L22" i="5"/>
  <c r="K22" i="5"/>
  <c r="J22" i="5"/>
  <c r="N21" i="5"/>
  <c r="M21" i="5"/>
  <c r="L21" i="5"/>
  <c r="L24" i="5" s="1"/>
  <c r="K21" i="5"/>
  <c r="K24" i="5" s="1"/>
  <c r="J21" i="5"/>
  <c r="K6" i="5"/>
  <c r="K6" i="7" s="1"/>
  <c r="D6" i="5"/>
  <c r="D6" i="7" s="1"/>
  <c r="N4" i="5"/>
  <c r="N4" i="7" s="1"/>
  <c r="J4" i="4"/>
  <c r="D9" i="2"/>
  <c r="C9" i="2"/>
  <c r="K6" i="2"/>
  <c r="D6" i="2"/>
  <c r="J4" i="2"/>
  <c r="D4" i="2"/>
  <c r="D4" i="4"/>
  <c r="D6" i="3"/>
  <c r="D6" i="4" s="1"/>
  <c r="N4" i="3"/>
  <c r="K6" i="3"/>
  <c r="K6" i="4" s="1"/>
  <c r="J14" i="2"/>
  <c r="K14" i="2" s="1"/>
  <c r="J18" i="2"/>
  <c r="K18" i="2" s="1"/>
  <c r="J9" i="2"/>
  <c r="K9" i="2" s="1"/>
  <c r="B10" i="4"/>
  <c r="B11" i="4" s="1"/>
  <c r="B12" i="4" s="1"/>
  <c r="B13" i="4" s="1"/>
  <c r="B14" i="4" s="1"/>
  <c r="B15" i="4" s="1"/>
  <c r="B16" i="4" s="1"/>
  <c r="B17" i="4" s="1"/>
  <c r="B18" i="4" s="1"/>
  <c r="B19" i="4" s="1"/>
  <c r="B20" i="4" s="1"/>
  <c r="B21" i="4" s="1"/>
  <c r="B22" i="4" s="1"/>
  <c r="N28" i="3"/>
  <c r="L28" i="3"/>
  <c r="K28" i="3"/>
  <c r="J28" i="3"/>
  <c r="N27" i="3"/>
  <c r="L27" i="3"/>
  <c r="K27" i="3"/>
  <c r="J27" i="3"/>
  <c r="N26" i="3"/>
  <c r="L26" i="3"/>
  <c r="K26" i="3"/>
  <c r="K29" i="3" s="1"/>
  <c r="J26" i="3"/>
  <c r="B10" i="3"/>
  <c r="B11" i="3" s="1"/>
  <c r="B12" i="3" s="1"/>
  <c r="B13" i="3" s="1"/>
  <c r="B14" i="3" s="1"/>
  <c r="B15" i="3" s="1"/>
  <c r="B16" i="3" s="1"/>
  <c r="B17" i="3" s="1"/>
  <c r="B18" i="3" s="1"/>
  <c r="B19" i="3" s="1"/>
  <c r="B20" i="3" s="1"/>
  <c r="B21" i="3" s="1"/>
  <c r="B22" i="3" s="1"/>
  <c r="B23" i="3" s="1"/>
  <c r="B24" i="3" s="1"/>
  <c r="B10" i="2"/>
  <c r="B11" i="2" s="1"/>
  <c r="B12" i="2" s="1"/>
  <c r="B13" i="2" s="1"/>
  <c r="B14" i="2" s="1"/>
  <c r="B15" i="2" s="1"/>
  <c r="B16" i="2" s="1"/>
  <c r="B17" i="2" s="1"/>
  <c r="B18" i="2" s="1"/>
  <c r="B19" i="2" s="1"/>
  <c r="B20" i="2" s="1"/>
  <c r="B21" i="2" s="1"/>
  <c r="B22" i="2" s="1"/>
  <c r="B23" i="2" s="1"/>
  <c r="B24" i="2" s="1"/>
  <c r="B25" i="2" s="1"/>
  <c r="B26" i="2" s="1"/>
  <c r="B27" i="2" s="1"/>
  <c r="B28" i="2" s="1"/>
  <c r="B29" i="2" s="1"/>
  <c r="B30" i="2" s="1"/>
  <c r="B31" i="2" s="1"/>
  <c r="K41" i="1"/>
  <c r="L41" i="1"/>
  <c r="M41" i="1"/>
  <c r="K40" i="1"/>
  <c r="L40" i="1"/>
  <c r="M40" i="1"/>
  <c r="K39" i="1"/>
  <c r="L39" i="1"/>
  <c r="M39" i="1"/>
  <c r="J41" i="1"/>
  <c r="J40" i="1"/>
  <c r="J39" i="1"/>
  <c r="M49" i="7" l="1"/>
  <c r="J49" i="7"/>
  <c r="N49" i="7"/>
  <c r="J24" i="5"/>
  <c r="N24" i="5"/>
  <c r="N35" i="11"/>
  <c r="J22" i="8"/>
  <c r="K22" i="8" s="1"/>
  <c r="N50" i="7"/>
  <c r="J17" i="10"/>
  <c r="K17" i="10" s="1"/>
  <c r="B14" i="7"/>
  <c r="B15" i="7" s="1"/>
  <c r="B16" i="7" s="1"/>
  <c r="B17" i="7" s="1"/>
  <c r="B18" i="7" s="1"/>
  <c r="B19" i="7" s="1"/>
  <c r="B20" i="7" s="1"/>
  <c r="B21" i="7" s="1"/>
  <c r="B22" i="7" s="1"/>
  <c r="B23" i="7" s="1"/>
  <c r="B24" i="7" s="1"/>
  <c r="B25" i="7" s="1"/>
  <c r="J10" i="10"/>
  <c r="K10" i="10" s="1"/>
  <c r="J19" i="10"/>
  <c r="K19" i="10" s="1"/>
  <c r="J16" i="10"/>
  <c r="K16" i="10" s="1"/>
  <c r="J24" i="10"/>
  <c r="K24" i="10" s="1"/>
  <c r="K21" i="8"/>
  <c r="J26" i="8" s="1"/>
  <c r="J13" i="10"/>
  <c r="K13" i="10" s="1"/>
  <c r="J14" i="10"/>
  <c r="K14" i="10" s="1"/>
  <c r="J15" i="10"/>
  <c r="K15" i="10" s="1"/>
  <c r="J21" i="10"/>
  <c r="K21" i="10" s="1"/>
  <c r="J23" i="10"/>
  <c r="K23" i="10" s="1"/>
  <c r="J11" i="10"/>
  <c r="K11" i="10" s="1"/>
  <c r="J9" i="10"/>
  <c r="K9" i="10" s="1"/>
  <c r="J12" i="10"/>
  <c r="K12" i="10" s="1"/>
  <c r="J20" i="10"/>
  <c r="K20" i="10" s="1"/>
  <c r="N34" i="11"/>
  <c r="B32" i="2"/>
  <c r="B33" i="2" s="1"/>
  <c r="B34" i="2" s="1"/>
  <c r="B35" i="2" s="1"/>
  <c r="B36" i="2" s="1"/>
  <c r="B37" i="2" s="1"/>
  <c r="B38" i="2" s="1"/>
  <c r="B39" i="2" s="1"/>
  <c r="B40" i="2" s="1"/>
  <c r="B41" i="2" s="1"/>
  <c r="B42" i="2" s="1"/>
  <c r="B43" i="2" s="1"/>
  <c r="B44" i="2" s="1"/>
  <c r="B45" i="2" s="1"/>
  <c r="K6" i="10"/>
  <c r="D6" i="10"/>
  <c r="K50" i="7"/>
  <c r="M50" i="7"/>
  <c r="K12" i="6"/>
  <c r="K21" i="4"/>
  <c r="J20" i="4"/>
  <c r="K20" i="4" s="1"/>
  <c r="J12" i="4"/>
  <c r="K12" i="4" s="1"/>
  <c r="K19" i="4"/>
  <c r="K16" i="4"/>
  <c r="J18" i="4"/>
  <c r="K18" i="4" s="1"/>
  <c r="K17" i="4"/>
  <c r="K13" i="4"/>
  <c r="D6" i="8"/>
  <c r="K6" i="6"/>
  <c r="K6" i="8"/>
  <c r="J50" i="7"/>
  <c r="O46" i="7"/>
  <c r="L50" i="7"/>
  <c r="J28" i="8"/>
  <c r="O48" i="7"/>
  <c r="O47" i="7"/>
  <c r="D6" i="6"/>
  <c r="K17" i="6"/>
  <c r="K21" i="6"/>
  <c r="M24" i="5"/>
  <c r="J25" i="5"/>
  <c r="N25" i="5"/>
  <c r="K25" i="5"/>
  <c r="M25" i="5"/>
  <c r="O21" i="5"/>
  <c r="L25" i="5"/>
  <c r="O23" i="5"/>
  <c r="O22" i="5"/>
  <c r="J29" i="3"/>
  <c r="L29" i="3"/>
  <c r="J17" i="2"/>
  <c r="K17" i="2" s="1"/>
  <c r="M43" i="1"/>
  <c r="J19" i="2"/>
  <c r="K19" i="2" s="1"/>
  <c r="J15" i="2"/>
  <c r="K15" i="2" s="1"/>
  <c r="J13" i="2"/>
  <c r="K13" i="2" s="1"/>
  <c r="J11" i="2"/>
  <c r="K11" i="2" s="1"/>
  <c r="J22" i="2"/>
  <c r="K22" i="2" s="1"/>
  <c r="L43" i="1"/>
  <c r="J12" i="2"/>
  <c r="K12" i="2" s="1"/>
  <c r="J10" i="2"/>
  <c r="K10" i="2" s="1"/>
  <c r="K42" i="1"/>
  <c r="K43" i="1"/>
  <c r="K30" i="3"/>
  <c r="J42" i="1"/>
  <c r="M42" i="1"/>
  <c r="J43" i="1"/>
  <c r="N40" i="1"/>
  <c r="L42" i="1"/>
  <c r="N41" i="1"/>
  <c r="N39" i="1"/>
  <c r="N30" i="3"/>
  <c r="L30" i="3"/>
  <c r="O27" i="3"/>
  <c r="J30" i="3"/>
  <c r="O28" i="3"/>
  <c r="N29" i="3"/>
  <c r="O26" i="3"/>
  <c r="B26" i="7" l="1"/>
  <c r="B27" i="7" s="1"/>
  <c r="B28" i="7" s="1"/>
  <c r="B29" i="7" s="1"/>
  <c r="B30" i="7" s="1"/>
  <c r="B31" i="7" s="1"/>
  <c r="B32" i="7" s="1"/>
  <c r="J27" i="10"/>
  <c r="J27" i="8"/>
  <c r="J30" i="8" s="1"/>
  <c r="J26" i="10"/>
  <c r="J28" i="10"/>
  <c r="J24" i="6"/>
  <c r="O50" i="7"/>
  <c r="O49" i="7"/>
  <c r="J23" i="6"/>
  <c r="J25" i="6"/>
  <c r="J29" i="8"/>
  <c r="O25" i="5"/>
  <c r="O24" i="5"/>
  <c r="J33" i="4"/>
  <c r="J49" i="2"/>
  <c r="J32" i="4"/>
  <c r="N43" i="1"/>
  <c r="J48" i="2"/>
  <c r="N42" i="1"/>
  <c r="J47" i="2"/>
  <c r="J34" i="4"/>
  <c r="O30" i="3"/>
  <c r="O29" i="3"/>
  <c r="J27" i="6" l="1"/>
  <c r="B33" i="7"/>
  <c r="B34" i="7" s="1"/>
  <c r="B35" i="7" s="1"/>
  <c r="B36" i="7" s="1"/>
  <c r="B37" i="7" s="1"/>
  <c r="B38" i="7" s="1"/>
  <c r="B39" i="7" s="1"/>
  <c r="B40" i="7" s="1"/>
  <c r="B41" i="7" s="1"/>
  <c r="B42" i="7" s="1"/>
  <c r="B43" i="7" s="1"/>
  <c r="B44" i="7" s="1"/>
  <c r="J30" i="10"/>
  <c r="J29" i="10"/>
  <c r="J26" i="6"/>
  <c r="J51" i="2"/>
  <c r="J35" i="4"/>
  <c r="J50" i="2"/>
  <c r="J36" i="4"/>
  <c r="B21" i="1"/>
  <c r="B22" i="1"/>
  <c r="B23" i="1"/>
  <c r="B24" i="1"/>
  <c r="B25" i="1"/>
  <c r="B26" i="1"/>
  <c r="B27" i="1"/>
  <c r="B28" i="1"/>
  <c r="B29" i="1"/>
  <c r="B30" i="1"/>
  <c r="B31" i="1"/>
  <c r="B32" i="1"/>
  <c r="B33" i="1"/>
  <c r="B34" i="1"/>
  <c r="B35" i="1"/>
  <c r="B36" i="1"/>
  <c r="B37" i="1"/>
</calcChain>
</file>

<file path=xl/sharedStrings.xml><?xml version="1.0" encoding="utf-8"?>
<sst xmlns="http://schemas.openxmlformats.org/spreadsheetml/2006/main" count="428" uniqueCount="261">
  <si>
    <t>MATERIA</t>
  </si>
  <si>
    <t>GRUPO</t>
  </si>
  <si>
    <t>FECHA</t>
  </si>
  <si>
    <t>PERIODO</t>
  </si>
  <si>
    <t>No.</t>
  </si>
  <si>
    <t>NOMBRE DEL ALUMNO</t>
  </si>
  <si>
    <t>CONTROL</t>
  </si>
  <si>
    <t>U1</t>
  </si>
  <si>
    <t>REPORTE DE CALIFICACIONES</t>
  </si>
  <si>
    <t>INSTITUTO TECNOLOGCIO SUPERIOR DE SAN ANDRES TUXTLA</t>
  </si>
  <si>
    <t>U2</t>
  </si>
  <si>
    <t>U3</t>
  </si>
  <si>
    <t>U4</t>
  </si>
  <si>
    <t>U5</t>
  </si>
  <si>
    <t>% APROBACION</t>
  </si>
  <si>
    <t>% REPROBACION</t>
  </si>
  <si>
    <t>FIRMA DEL CATEDRATICO</t>
  </si>
  <si>
    <t>APROBADOS</t>
  </si>
  <si>
    <t>REPROBADOS</t>
  </si>
  <si>
    <t>TOTAL</t>
  </si>
  <si>
    <t>CATEDRATICO</t>
  </si>
  <si>
    <t>ORD.</t>
  </si>
  <si>
    <t>REG.</t>
  </si>
  <si>
    <t>PROM.</t>
  </si>
  <si>
    <t>L.C. GUILLERMO MORALES CADENA</t>
  </si>
  <si>
    <t>FEB 25 - JUN 25</t>
  </si>
  <si>
    <t>ADMINISTRACIÓN Y CONTABILIDAD</t>
  </si>
  <si>
    <t>211 A</t>
  </si>
  <si>
    <t xml:space="preserve"> 241U0363</t>
  </si>
  <si>
    <t>CAZARIN SANCHEZ TITO</t>
  </si>
  <si>
    <t>CHACHA ALONSO GAEL DE JESUS</t>
  </si>
  <si>
    <t>CHAPOL ORTIZ CARLOS EDUARDO</t>
  </si>
  <si>
    <t>CHONTAL PRADO ALAN BLADIMIR</t>
  </si>
  <si>
    <t>CHONTAL ROMERO EDWIN YADIEL</t>
  </si>
  <si>
    <t>COBAXIN MOLINA DALIA</t>
  </si>
  <si>
    <t>DOMINGUEZ COBIX ANTONIO DE JESUS</t>
  </si>
  <si>
    <t>DOMINGUEZ OBIL JOSE DARIEL</t>
  </si>
  <si>
    <t>GOMEZ TORRES VICTOR JESUS</t>
  </si>
  <si>
    <t>GUTIERREZ ZAPATA GIOVANNY</t>
  </si>
  <si>
    <t>GUZMAN LOPEZ JIMENA</t>
  </si>
  <si>
    <t>HERNANDEZ AMBROS GERARDO VALENTIN</t>
  </si>
  <si>
    <t>HERNANDEZ COBOS CLEMENTE</t>
  </si>
  <si>
    <t>JEREZANO JARA CARLOS MARTIN</t>
  </si>
  <si>
    <t>MALAGA TEPOX MARIA GUADALUPE</t>
  </si>
  <si>
    <t>MARCIAL BELLI OSCAR DE JESUS</t>
  </si>
  <si>
    <t>MENDOZA CORRO VICTOR MANUEL</t>
  </si>
  <si>
    <t>MUÑOZ TOTO JOSE EDUARDO</t>
  </si>
  <si>
    <t>241U0364</t>
  </si>
  <si>
    <t>241U0365</t>
  </si>
  <si>
    <t>241U0366</t>
  </si>
  <si>
    <t>241U0367</t>
  </si>
  <si>
    <t>241U0368</t>
  </si>
  <si>
    <t>241U0370</t>
  </si>
  <si>
    <t>241U0371</t>
  </si>
  <si>
    <t>241U0374</t>
  </si>
  <si>
    <t>241U0375</t>
  </si>
  <si>
    <t>241U0376</t>
  </si>
  <si>
    <t>241U0377</t>
  </si>
  <si>
    <t>241U0378</t>
  </si>
  <si>
    <t>241U0381</t>
  </si>
  <si>
    <t>241U0382</t>
  </si>
  <si>
    <t>241U0383</t>
  </si>
  <si>
    <t>241U0384</t>
  </si>
  <si>
    <t>241U0386</t>
  </si>
  <si>
    <t>241U0387</t>
  </si>
  <si>
    <t>241U0389</t>
  </si>
  <si>
    <t>241U0391</t>
  </si>
  <si>
    <t>241U0393</t>
  </si>
  <si>
    <t>241U0394</t>
  </si>
  <si>
    <t>241U0396</t>
  </si>
  <si>
    <t>241U0398</t>
  </si>
  <si>
    <t>241U0603</t>
  </si>
  <si>
    <t>241U0400</t>
  </si>
  <si>
    <t>241U0401</t>
  </si>
  <si>
    <t>NUÑEZ RAMIREZ AARON</t>
  </si>
  <si>
    <t>PONCIANO TEMICH ERUBIEL</t>
  </si>
  <si>
    <t>PULIDO FERNANDEZ LEONARDO</t>
  </si>
  <si>
    <t>QUINO MARTINEZ CRISTIAN DE JESUS</t>
  </si>
  <si>
    <t>REYES GUERRERO CARLOS EDUARDO</t>
  </si>
  <si>
    <t>RODRIGUEZ DOMINGUEZ LUZ DE MARIA</t>
  </si>
  <si>
    <t>SOTO DOMINGUEZ VICTOR MANUEL</t>
  </si>
  <si>
    <t>TORRES MOLINA LUIS DAVID</t>
  </si>
  <si>
    <t>VALENTIN AVILA BRANDON YAHIR</t>
  </si>
  <si>
    <t>VALERO FOMPEROSA ANGEL ANTONIO</t>
  </si>
  <si>
    <t>211 B</t>
  </si>
  <si>
    <t>241U0360</t>
  </si>
  <si>
    <t>BAXIN FERMAN JOSE</t>
  </si>
  <si>
    <t>BAZAN MATEOS ERICK</t>
  </si>
  <si>
    <t>BUSTAMANTE VELASCO JACQUELINE</t>
  </si>
  <si>
    <t>CAGAL PRIETO EVEN JACOBO</t>
  </si>
  <si>
    <t>CANO RAMON JOSE MANUEL</t>
  </si>
  <si>
    <t>COYOLT CALIENTE SANTIAGO DE JESUS</t>
  </si>
  <si>
    <t>DÍAZ SANTIAGO CARLOS</t>
  </si>
  <si>
    <t>GARCIA HERNANDEZ ALBERTO YAOTL</t>
  </si>
  <si>
    <t>IXBA FLORES MARCOS ABIMELEC</t>
  </si>
  <si>
    <t>MALAGA CHIGO VICTOR MANUEL</t>
  </si>
  <si>
    <t>MONTERO ANOTA RAFAEL</t>
  </si>
  <si>
    <t>OLVERA SALOMON ALAN KALEB</t>
  </si>
  <si>
    <t>PEREZ DOLORES ANGEL EMMANUEL</t>
  </si>
  <si>
    <t>POLITO GONZALEZ JOSHUA</t>
  </si>
  <si>
    <t>PUCHETA VILLA DIEGO DE JESUS</t>
  </si>
  <si>
    <t>REYES MIXTEGA UZIEL</t>
  </si>
  <si>
    <t>RODRIGUEZ SANTOS IVAN ALEXANDER</t>
  </si>
  <si>
    <t>SANCHEZ MORALES VICTOR ELIAN</t>
  </si>
  <si>
    <t>TENORIO SEBA ALEXIS DEL ANGEL</t>
  </si>
  <si>
    <t>XALATE MOZO JAHIR DE JESUS</t>
  </si>
  <si>
    <t>ZAMORA ALEJANDRO HILDA</t>
  </si>
  <si>
    <t>241U0361</t>
  </si>
  <si>
    <t>241U0625</t>
  </si>
  <si>
    <t>241U0362</t>
  </si>
  <si>
    <t>241U0563</t>
  </si>
  <si>
    <t>241U0369</t>
  </si>
  <si>
    <t>241U0635</t>
  </si>
  <si>
    <t>241U0373</t>
  </si>
  <si>
    <t>241U0380</t>
  </si>
  <si>
    <t>241U0576</t>
  </si>
  <si>
    <t>241U0385</t>
  </si>
  <si>
    <t>241U0388</t>
  </si>
  <si>
    <t>241U0392</t>
  </si>
  <si>
    <t>241U0596</t>
  </si>
  <si>
    <t>241U0390</t>
  </si>
  <si>
    <t>241U0395</t>
  </si>
  <si>
    <t>241U0650</t>
  </si>
  <si>
    <t>241U0397</t>
  </si>
  <si>
    <t>241U0399</t>
  </si>
  <si>
    <t>241U0402</t>
  </si>
  <si>
    <t>241U0403</t>
  </si>
  <si>
    <t>DESARROLLO SUSTENTABLE</t>
  </si>
  <si>
    <t>405 A</t>
  </si>
  <si>
    <t>231U0188</t>
  </si>
  <si>
    <t>231U0189</t>
  </si>
  <si>
    <t>231U0191</t>
  </si>
  <si>
    <t>231U0192</t>
  </si>
  <si>
    <t>231U0197</t>
  </si>
  <si>
    <t>231U0201</t>
  </si>
  <si>
    <t>231U0208</t>
  </si>
  <si>
    <t>231U0213</t>
  </si>
  <si>
    <t>221U0313</t>
  </si>
  <si>
    <t>231U0216</t>
  </si>
  <si>
    <t>231U0237</t>
  </si>
  <si>
    <t>231U0223</t>
  </si>
  <si>
    <t>231U0224</t>
  </si>
  <si>
    <t>231U0228</t>
  </si>
  <si>
    <t>CHAGALA FISCAL MIGUEL ANGEL</t>
  </si>
  <si>
    <t>CHAPOL MARTINEZ KARLA MONSERRAT</t>
  </si>
  <si>
    <t>COBAXIN XOLO YANET</t>
  </si>
  <si>
    <t>COBIX OSORIO CARLOS AUGUSTO</t>
  </si>
  <si>
    <t>DOMINGUEZ MORALES XIMENA</t>
  </si>
  <si>
    <t>GARCIA CANELA FRANCISCO</t>
  </si>
  <si>
    <t>MARCIAL GARCIA ALAN ANTONIO</t>
  </si>
  <si>
    <t>MORALES CANO AISHA SHECCID</t>
  </si>
  <si>
    <t>MORALES HERNANDEZ SAMUEL</t>
  </si>
  <si>
    <t>MORTERA ELIAS ALEXANDER</t>
  </si>
  <si>
    <t>ORGANISTA VILLASECA SIGRID SUZETTE</t>
  </si>
  <si>
    <t>PUCHETA VILLALOBOS JOSE MANUEL</t>
  </si>
  <si>
    <t>QUEZADA CHACHA CARLOS RAYMUNDO</t>
  </si>
  <si>
    <t>ROVIRA MACARIO EDUARDO</t>
  </si>
  <si>
    <t>231U0232</t>
  </si>
  <si>
    <t>231U0234</t>
  </si>
  <si>
    <t>TEPOX CHAPOL CARLOS</t>
  </si>
  <si>
    <t>VILLAFUERTE CHONTAL YOSHUA</t>
  </si>
  <si>
    <t>MATEMÁTICAS FINANCIERAS</t>
  </si>
  <si>
    <t>231U0187</t>
  </si>
  <si>
    <t>CAMPOS CHIGO JONATHAN</t>
  </si>
  <si>
    <t>231U0590</t>
  </si>
  <si>
    <t>231U0190</t>
  </si>
  <si>
    <t>231U0194</t>
  </si>
  <si>
    <t>231U0205</t>
  </si>
  <si>
    <t>231U0212</t>
  </si>
  <si>
    <t>231U0218</t>
  </si>
  <si>
    <t>231U0611</t>
  </si>
  <si>
    <t>231U0222</t>
  </si>
  <si>
    <t>231U0615</t>
  </si>
  <si>
    <t>CHAGALA PAXTIAN LUIS ARTURO</t>
  </si>
  <si>
    <t>CHAPOL ORTIZ LUIS ANTONIO</t>
  </si>
  <si>
    <t>COTA ALVARADO BRYAN DE JESUS</t>
  </si>
  <si>
    <t>LUPERCIO SANCHEZ TERESITA DE JESUS</t>
  </si>
  <si>
    <t>MIROS DOMINGUEZ KARLA RUBI</t>
  </si>
  <si>
    <t>PASCUAL RAMIREZ MAYTE</t>
  </si>
  <si>
    <t>POXTAN VELASCO MARICELA</t>
  </si>
  <si>
    <t>PUCHETA TON DAVID ALEJANDRO</t>
  </si>
  <si>
    <t>VELASCO SEBA GABRIELA</t>
  </si>
  <si>
    <t>INSTRUMENTOS DE PRESUPUESTACION EMPRESARIAL</t>
  </si>
  <si>
    <t>231U0262</t>
  </si>
  <si>
    <t xml:space="preserve"> AGUILERA XALA STUARDO</t>
  </si>
  <si>
    <t>231U0263</t>
  </si>
  <si>
    <t>231U0264</t>
  </si>
  <si>
    <t>231U0011</t>
  </si>
  <si>
    <t>221U0415</t>
  </si>
  <si>
    <t>231U0270</t>
  </si>
  <si>
    <t>231U0275</t>
  </si>
  <si>
    <t>231U0276</t>
  </si>
  <si>
    <t>231U0279</t>
  </si>
  <si>
    <t>231U0280</t>
  </si>
  <si>
    <t>231U0629</t>
  </si>
  <si>
    <t>231U0281</t>
  </si>
  <si>
    <t>231U0283</t>
  </si>
  <si>
    <t>231U0284</t>
  </si>
  <si>
    <t>231U0286</t>
  </si>
  <si>
    <t>231U0287</t>
  </si>
  <si>
    <t>231U0289</t>
  </si>
  <si>
    <t>231U0293</t>
  </si>
  <si>
    <t>221U0451</t>
  </si>
  <si>
    <t>231U0297</t>
  </si>
  <si>
    <t>231U0637</t>
  </si>
  <si>
    <t>231U0298</t>
  </si>
  <si>
    <t>211U0405</t>
  </si>
  <si>
    <t>231U0306</t>
  </si>
  <si>
    <t>231U0387</t>
  </si>
  <si>
    <t>221U0229</t>
  </si>
  <si>
    <t>211U0672</t>
  </si>
  <si>
    <t>231U0313</t>
  </si>
  <si>
    <t>231U0315</t>
  </si>
  <si>
    <t>231U0317</t>
  </si>
  <si>
    <t>231U0318</t>
  </si>
  <si>
    <t>231U0322</t>
  </si>
  <si>
    <t>231U0324</t>
  </si>
  <si>
    <t>231U0327</t>
  </si>
  <si>
    <t>211U0362</t>
  </si>
  <si>
    <t>AGUIRRE ALDANA ALONDRA IVETH</t>
  </si>
  <si>
    <t>ALANIZ RODRIGUEZ MILAGROS MONTSERRAT</t>
  </si>
  <si>
    <t>ANTEMATE CHAGALA UZIEL</t>
  </si>
  <si>
    <t>BALDERAS LÓPEZ SANTIAGO</t>
  </si>
  <si>
    <t>CASTILLO MARTINEZ CHRISTIAN ALEJANDRO</t>
  </si>
  <si>
    <t>CATEMAXCA APARICIO LESLY</t>
  </si>
  <si>
    <t>CHONTAL TEPACH YAHIR ENRIQUE</t>
  </si>
  <si>
    <t>COBAXIN GONZALEZ ABRIL</t>
  </si>
  <si>
    <t>COBAXIN QUINO JENNIFER GUADALUPE</t>
  </si>
  <si>
    <t>COYOLT ZACARIAS DANA MICHELLE</t>
  </si>
  <si>
    <t>DIAZ DEL CASTILLO PANAMA VILMA</t>
  </si>
  <si>
    <t>DOMÍNGUEZ ACOSTA GABINO</t>
  </si>
  <si>
    <t>FERMAN MUÑOZ JORGE ENRIQUE</t>
  </si>
  <si>
    <t>FIGUEROA REYES REYLI MOISES</t>
  </si>
  <si>
    <t>FONSECA BUSTAMANTE JOSEPH KARIM</t>
  </si>
  <si>
    <t>HERNANDEZ ANOTA SELENE YAMILETH</t>
  </si>
  <si>
    <t>LARA ARBEA MARY JOSE</t>
  </si>
  <si>
    <t>LIMON MARTINEZ LUIS ALEJANDRO</t>
  </si>
  <si>
    <t>LINARES BELTRAN BELINDA</t>
  </si>
  <si>
    <t>LOPEZ BENITES DAMARIS</t>
  </si>
  <si>
    <t>MATABUENA CHAGALA KARELY</t>
  </si>
  <si>
    <t>MOLINA MENDOZA ANDRES GAMALIEL</t>
  </si>
  <si>
    <t>MUÑOZ DELGADO DANNA ELIDETH</t>
  </si>
  <si>
    <t>OJEDA LUA ALBERTO</t>
  </si>
  <si>
    <t>POLITO OLIN DARIAN DE JESÚS</t>
  </si>
  <si>
    <t>RAMIREZ QUIRINO ALEJANDRO DE JESUS</t>
  </si>
  <si>
    <t>REYES DIAZ MARYURI ITZEL</t>
  </si>
  <si>
    <t>RODRIGUEZ REYES VALERIA</t>
  </si>
  <si>
    <t>TOTO BAUTISTA YESENIA</t>
  </si>
  <si>
    <t>TRICHE HIPOLITO JOSELIN DEL CARMEN</t>
  </si>
  <si>
    <t>VELAZCO PUCHETA OSMAR DE JESUS</t>
  </si>
  <si>
    <t>VILLALOBOS COPETE ROGELIO DE JESUS</t>
  </si>
  <si>
    <t>221U0460</t>
  </si>
  <si>
    <t xml:space="preserve">MENDOZA IGNOT HANNIA ITZEL </t>
  </si>
  <si>
    <t xml:space="preserve">231U0219 </t>
  </si>
  <si>
    <t>PAZ TENORIO BELINDA</t>
  </si>
  <si>
    <t>HERNANDEZ MENDOZA FATIMA GERMAYONI</t>
  </si>
  <si>
    <t>241U0379</t>
  </si>
  <si>
    <t>407 A</t>
  </si>
  <si>
    <t>405 C</t>
  </si>
  <si>
    <t xml:space="preserve">HERNÁNDEZ ARRES MARY JOSE </t>
  </si>
  <si>
    <t xml:space="preserve">ARRES XOLO ARLETTE DEL CARMEN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</si>
</sst>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8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rgb="FFFF0000"/>
      <name val="Calibri"/>
      <family val="2"/>
      <scheme val="minor"/>
    </font>
    <font>
      <sz val="14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105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left"/>
    </xf>
    <xf numFmtId="0" fontId="2" fillId="0" borderId="0" xfId="0" applyFont="1"/>
    <xf numFmtId="0" fontId="0" fillId="0" borderId="2" xfId="0" applyBorder="1"/>
    <xf numFmtId="0" fontId="0" fillId="0" borderId="2" xfId="0" applyBorder="1" applyAlignment="1">
      <alignment horizontal="center"/>
    </xf>
    <xf numFmtId="0" fontId="4" fillId="0" borderId="0" xfId="0" applyFont="1"/>
    <xf numFmtId="0" fontId="4" fillId="0" borderId="2" xfId="0" applyFont="1" applyBorder="1" applyAlignment="1">
      <alignment horizontal="center"/>
    </xf>
    <xf numFmtId="0" fontId="0" fillId="0" borderId="1" xfId="0" applyBorder="1"/>
    <xf numFmtId="0" fontId="1" fillId="0" borderId="0" xfId="0" applyFont="1" applyAlignment="1">
      <alignment horizontal="center"/>
    </xf>
    <xf numFmtId="9" fontId="1" fillId="0" borderId="2" xfId="1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9" fontId="5" fillId="0" borderId="2" xfId="1" applyFont="1" applyBorder="1" applyAlignment="1">
      <alignment horizontal="center"/>
    </xf>
    <xf numFmtId="1" fontId="0" fillId="0" borderId="2" xfId="0" applyNumberFormat="1" applyBorder="1" applyAlignment="1">
      <alignment horizontal="center"/>
    </xf>
    <xf numFmtId="9" fontId="5" fillId="2" borderId="2" xfId="1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9" fontId="5" fillId="0" borderId="0" xfId="1" applyFont="1" applyBorder="1" applyAlignment="1">
      <alignment horizontal="center"/>
    </xf>
    <xf numFmtId="9" fontId="1" fillId="0" borderId="0" xfId="1" applyFont="1" applyBorder="1" applyAlignment="1">
      <alignment horizontal="center"/>
    </xf>
    <xf numFmtId="1" fontId="0" fillId="0" borderId="0" xfId="0" applyNumberFormat="1"/>
    <xf numFmtId="0" fontId="7" fillId="0" borderId="2" xfId="0" applyFont="1" applyBorder="1" applyAlignment="1">
      <alignment horizontal="center"/>
    </xf>
    <xf numFmtId="1" fontId="7" fillId="0" borderId="2" xfId="0" applyNumberFormat="1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1" fontId="8" fillId="0" borderId="2" xfId="0" applyNumberFormat="1" applyFont="1" applyBorder="1" applyAlignment="1">
      <alignment horizontal="center"/>
    </xf>
    <xf numFmtId="1" fontId="9" fillId="2" borderId="2" xfId="0" applyNumberFormat="1" applyFont="1" applyFill="1" applyBorder="1" applyAlignment="1">
      <alignment horizontal="center"/>
    </xf>
    <xf numFmtId="1" fontId="8" fillId="0" borderId="0" xfId="0" applyNumberFormat="1" applyFont="1"/>
    <xf numFmtId="0" fontId="8" fillId="0" borderId="4" xfId="0" applyFont="1" applyBorder="1"/>
    <xf numFmtId="0" fontId="8" fillId="0" borderId="5" xfId="0" applyFont="1" applyBorder="1"/>
    <xf numFmtId="0" fontId="8" fillId="0" borderId="6" xfId="0" applyFont="1" applyBorder="1"/>
    <xf numFmtId="0" fontId="4" fillId="0" borderId="5" xfId="0" applyFont="1" applyBorder="1"/>
    <xf numFmtId="0" fontId="4" fillId="0" borderId="6" xfId="0" applyFont="1" applyBorder="1"/>
    <xf numFmtId="0" fontId="7" fillId="0" borderId="4" xfId="0" applyFont="1" applyBorder="1"/>
    <xf numFmtId="0" fontId="7" fillId="0" borderId="5" xfId="0" applyFont="1" applyBorder="1"/>
    <xf numFmtId="0" fontId="7" fillId="0" borderId="6" xfId="0" applyFont="1" applyBorder="1"/>
    <xf numFmtId="0" fontId="4" fillId="0" borderId="4" xfId="0" applyFont="1" applyBorder="1"/>
    <xf numFmtId="0" fontId="7" fillId="0" borderId="1" xfId="0" applyFont="1" applyBorder="1"/>
    <xf numFmtId="0" fontId="2" fillId="0" borderId="0" xfId="0" applyFont="1" applyAlignment="1">
      <alignment vertical="center"/>
    </xf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14" fontId="7" fillId="0" borderId="1" xfId="0" applyNumberFormat="1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0" fillId="0" borderId="2" xfId="0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4" xfId="0" applyFont="1" applyBorder="1" applyAlignment="1">
      <alignment vertical="center"/>
    </xf>
    <xf numFmtId="0" fontId="8" fillId="0" borderId="5" xfId="0" applyFont="1" applyBorder="1" applyAlignment="1">
      <alignment vertical="center"/>
    </xf>
    <xf numFmtId="0" fontId="8" fillId="0" borderId="6" xfId="0" applyFont="1" applyBorder="1" applyAlignment="1">
      <alignment vertical="center"/>
    </xf>
    <xf numFmtId="1" fontId="8" fillId="0" borderId="2" xfId="0" applyNumberFormat="1" applyFont="1" applyBorder="1" applyAlignment="1">
      <alignment horizontal="center" vertical="center"/>
    </xf>
    <xf numFmtId="1" fontId="2" fillId="2" borderId="2" xfId="0" applyNumberFormat="1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9" fontId="1" fillId="0" borderId="2" xfId="1" applyFont="1" applyBorder="1" applyAlignment="1">
      <alignment horizontal="center" vertical="center"/>
    </xf>
    <xf numFmtId="9" fontId="5" fillId="0" borderId="2" xfId="1" applyFont="1" applyBorder="1" applyAlignment="1">
      <alignment horizontal="center" vertical="center"/>
    </xf>
    <xf numFmtId="9" fontId="5" fillId="2" borderId="2" xfId="1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vertical="center"/>
    </xf>
    <xf numFmtId="0" fontId="7" fillId="0" borderId="0" xfId="0" applyFont="1" applyAlignment="1">
      <alignment vertical="center"/>
    </xf>
    <xf numFmtId="1" fontId="10" fillId="0" borderId="2" xfId="0" applyNumberFormat="1" applyFont="1" applyBorder="1" applyAlignment="1">
      <alignment horizontal="center"/>
    </xf>
    <xf numFmtId="0" fontId="0" fillId="0" borderId="2" xfId="0" applyBorder="1" applyAlignment="1">
      <alignment vertical="center"/>
    </xf>
    <xf numFmtId="1" fontId="8" fillId="0" borderId="0" xfId="0" applyNumberFormat="1" applyFont="1" applyAlignment="1">
      <alignment horizontal="center" vertical="center"/>
    </xf>
    <xf numFmtId="1" fontId="9" fillId="2" borderId="2" xfId="0" applyNumberFormat="1" applyFont="1" applyFill="1" applyBorder="1" applyAlignment="1">
      <alignment horizontal="center" vertical="center"/>
    </xf>
    <xf numFmtId="0" fontId="0" fillId="0" borderId="5" xfId="0" applyBorder="1" applyAlignment="1">
      <alignment vertical="center"/>
    </xf>
    <xf numFmtId="0" fontId="0" fillId="0" borderId="6" xfId="0" applyBorder="1" applyAlignment="1">
      <alignment vertical="center"/>
    </xf>
    <xf numFmtId="1" fontId="10" fillId="0" borderId="2" xfId="0" applyNumberFormat="1" applyFont="1" applyBorder="1" applyAlignment="1">
      <alignment horizontal="center" vertical="center"/>
    </xf>
    <xf numFmtId="0" fontId="0" fillId="0" borderId="5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vertical="center"/>
    </xf>
    <xf numFmtId="1" fontId="11" fillId="0" borderId="2" xfId="0" applyNumberFormat="1" applyFont="1" applyBorder="1" applyAlignment="1">
      <alignment horizontal="center" vertical="center"/>
    </xf>
    <xf numFmtId="0" fontId="11" fillId="0" borderId="4" xfId="0" applyFont="1" applyBorder="1" applyAlignment="1">
      <alignment vertical="center"/>
    </xf>
    <xf numFmtId="0" fontId="11" fillId="0" borderId="4" xfId="0" applyFont="1" applyBorder="1" applyAlignment="1">
      <alignment horizontal="left" vertical="center"/>
    </xf>
    <xf numFmtId="0" fontId="1" fillId="0" borderId="3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left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vertical="center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2" fillId="0" borderId="0" xfId="0" applyFont="1" applyAlignment="1">
      <alignment horizontal="center"/>
    </xf>
    <xf numFmtId="0" fontId="4" fillId="0" borderId="1" xfId="0" applyFont="1" applyBorder="1"/>
    <xf numFmtId="0" fontId="4" fillId="0" borderId="1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0" fillId="0" borderId="1" xfId="0" applyBorder="1"/>
    <xf numFmtId="14" fontId="7" fillId="0" borderId="1" xfId="0" applyNumberFormat="1" applyFont="1" applyBorder="1" applyAlignment="1">
      <alignment horizontal="center"/>
    </xf>
    <xf numFmtId="0" fontId="7" fillId="0" borderId="1" xfId="0" applyFont="1" applyBorder="1" applyAlignment="1">
      <alignment horizontal="left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7" fillId="0" borderId="1" xfId="0" applyFont="1" applyBorder="1"/>
    <xf numFmtId="0" fontId="4" fillId="0" borderId="4" xfId="0" applyFont="1" applyBorder="1"/>
    <xf numFmtId="0" fontId="4" fillId="0" borderId="5" xfId="0" applyFont="1" applyBorder="1"/>
    <xf numFmtId="0" fontId="4" fillId="0" borderId="6" xfId="0" applyFont="1" applyBorder="1"/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vertical="center"/>
    </xf>
    <xf numFmtId="14" fontId="7" fillId="0" borderId="0" xfId="0" applyNumberFormat="1" applyFont="1" applyAlignment="1">
      <alignment horizontal="center" vertical="center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2:O48"/>
  <sheetViews>
    <sheetView tabSelected="1" zoomScale="81" zoomScaleNormal="53" workbookViewId="0"/>
  </sheetViews>
  <sheetFormatPr baseColWidth="10" defaultColWidth="10.7109375" defaultRowHeight="15" x14ac:dyDescent="0.25"/>
  <cols>
    <col min="1" max="1" width="1.42578125" style="36" customWidth="1"/>
    <col min="2" max="2" width="5" style="36" customWidth="1"/>
    <col min="3" max="3" width="13.5703125" style="36" customWidth="1"/>
    <col min="4" max="7" width="11.140625" style="36" customWidth="1"/>
    <col min="8" max="8" width="4.28515625" style="36" customWidth="1"/>
    <col min="9" max="9" width="7.5703125" style="36" customWidth="1"/>
    <col min="10" max="12" width="10.28515625" style="36" customWidth="1"/>
    <col min="13" max="13" width="12.85546875" style="36" bestFit="1" customWidth="1"/>
    <col min="14" max="14" width="7.42578125" style="36" customWidth="1"/>
    <col min="15" max="15" width="2" style="36" customWidth="1"/>
    <col min="16" max="16" width="5.5703125" style="36" customWidth="1"/>
    <col min="17" max="20" width="10.7109375" style="36"/>
    <col min="21" max="21" width="29.28515625" style="36" bestFit="1" customWidth="1"/>
    <col min="22" max="16384" width="10.7109375" style="36"/>
  </cols>
  <sheetData>
    <row r="2" spans="2:15" ht="15.75" x14ac:dyDescent="0.25">
      <c r="B2" s="75" t="s">
        <v>9</v>
      </c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35"/>
      <c r="O2" s="35"/>
    </row>
    <row r="3" spans="2:15" x14ac:dyDescent="0.25">
      <c r="C3" s="80" t="s">
        <v>8</v>
      </c>
      <c r="D3" s="80"/>
      <c r="E3" s="80"/>
      <c r="F3" s="80"/>
      <c r="G3" s="80"/>
      <c r="H3" s="80"/>
      <c r="I3" s="80"/>
      <c r="J3" s="80"/>
      <c r="K3" s="80"/>
      <c r="L3" s="80"/>
      <c r="M3" s="80"/>
      <c r="N3" s="38"/>
      <c r="O3" s="38"/>
    </row>
    <row r="4" spans="2:15" ht="15.75" x14ac:dyDescent="0.25">
      <c r="C4" s="36" t="s">
        <v>0</v>
      </c>
      <c r="D4" s="81" t="s">
        <v>26</v>
      </c>
      <c r="E4" s="81"/>
      <c r="F4" s="81"/>
      <c r="G4" s="81"/>
      <c r="I4" s="36" t="s">
        <v>1</v>
      </c>
      <c r="J4" s="53" t="s">
        <v>27</v>
      </c>
      <c r="K4" s="55"/>
      <c r="L4" s="36" t="s">
        <v>2</v>
      </c>
      <c r="M4" s="39">
        <v>45749</v>
      </c>
    </row>
    <row r="5" spans="2:15" ht="6.75" customHeight="1" x14ac:dyDescent="0.25">
      <c r="D5" s="40"/>
      <c r="E5" s="40"/>
      <c r="F5" s="40"/>
      <c r="G5" s="40"/>
    </row>
    <row r="6" spans="2:15" ht="15.75" x14ac:dyDescent="0.25">
      <c r="C6" s="36" t="s">
        <v>3</v>
      </c>
      <c r="D6" s="76" t="s">
        <v>25</v>
      </c>
      <c r="E6" s="76"/>
      <c r="F6" s="76"/>
      <c r="G6" s="76"/>
      <c r="I6" s="71" t="s">
        <v>20</v>
      </c>
      <c r="J6" s="71"/>
      <c r="K6" s="76" t="s">
        <v>24</v>
      </c>
      <c r="L6" s="76"/>
      <c r="M6" s="76"/>
    </row>
    <row r="7" spans="2:15" ht="11.25" customHeight="1" x14ac:dyDescent="0.25"/>
    <row r="8" spans="2:15" x14ac:dyDescent="0.25">
      <c r="B8" s="41" t="s">
        <v>4</v>
      </c>
      <c r="C8" s="41" t="s">
        <v>6</v>
      </c>
      <c r="D8" s="77" t="s">
        <v>5</v>
      </c>
      <c r="E8" s="78"/>
      <c r="F8" s="78"/>
      <c r="G8" s="78"/>
      <c r="H8" s="78"/>
      <c r="I8" s="79"/>
      <c r="J8" s="41" t="s">
        <v>7</v>
      </c>
      <c r="K8" s="41" t="s">
        <v>10</v>
      </c>
      <c r="L8" s="41" t="s">
        <v>11</v>
      </c>
      <c r="M8" s="41" t="s">
        <v>12</v>
      </c>
      <c r="N8" s="42" t="s">
        <v>23</v>
      </c>
    </row>
    <row r="9" spans="2:15" ht="18.75" x14ac:dyDescent="0.25">
      <c r="B9" s="43">
        <v>1</v>
      </c>
      <c r="C9" s="43" t="s">
        <v>28</v>
      </c>
      <c r="D9" s="44" t="s">
        <v>29</v>
      </c>
      <c r="E9" s="45"/>
      <c r="F9" s="45"/>
      <c r="G9" s="45"/>
      <c r="H9" s="45"/>
      <c r="I9" s="46"/>
      <c r="J9" s="47">
        <v>80</v>
      </c>
      <c r="K9" s="47"/>
      <c r="L9" s="47"/>
      <c r="M9" s="47"/>
      <c r="N9" s="48">
        <f>SUM(J9:M9)/4</f>
        <v>20</v>
      </c>
    </row>
    <row r="10" spans="2:15" ht="18.75" x14ac:dyDescent="0.25">
      <c r="B10" s="43">
        <f t="shared" ref="B10:B37" si="0">B9+1</f>
        <v>2</v>
      </c>
      <c r="C10" s="43" t="s">
        <v>47</v>
      </c>
      <c r="D10" s="44" t="s">
        <v>30</v>
      </c>
      <c r="E10" s="45"/>
      <c r="F10" s="45"/>
      <c r="G10" s="45"/>
      <c r="H10" s="45"/>
      <c r="I10" s="46"/>
      <c r="J10" s="47">
        <v>80</v>
      </c>
      <c r="K10" s="47"/>
      <c r="L10" s="47"/>
      <c r="M10" s="47"/>
      <c r="N10" s="48">
        <f t="shared" ref="N10:N37" si="1">SUM(J10:M10)/4</f>
        <v>20</v>
      </c>
    </row>
    <row r="11" spans="2:15" ht="18.75" x14ac:dyDescent="0.25">
      <c r="B11" s="43">
        <f t="shared" si="0"/>
        <v>3</v>
      </c>
      <c r="C11" s="43" t="s">
        <v>48</v>
      </c>
      <c r="D11" s="44" t="s">
        <v>31</v>
      </c>
      <c r="E11" s="45"/>
      <c r="F11" s="45"/>
      <c r="G11" s="45"/>
      <c r="H11" s="45"/>
      <c r="I11" s="46"/>
      <c r="J11" s="47">
        <v>80</v>
      </c>
      <c r="K11" s="47"/>
      <c r="L11" s="47"/>
      <c r="M11" s="47"/>
      <c r="N11" s="48">
        <f t="shared" si="1"/>
        <v>20</v>
      </c>
    </row>
    <row r="12" spans="2:15" ht="18.75" x14ac:dyDescent="0.25">
      <c r="B12" s="43">
        <f t="shared" si="0"/>
        <v>4</v>
      </c>
      <c r="C12" s="43" t="s">
        <v>49</v>
      </c>
      <c r="D12" s="44" t="s">
        <v>32</v>
      </c>
      <c r="E12" s="45"/>
      <c r="F12" s="45"/>
      <c r="G12" s="45"/>
      <c r="H12" s="45"/>
      <c r="I12" s="46"/>
      <c r="J12" s="47">
        <v>80</v>
      </c>
      <c r="K12" s="47"/>
      <c r="L12" s="47"/>
      <c r="M12" s="47"/>
      <c r="N12" s="48">
        <f t="shared" si="1"/>
        <v>20</v>
      </c>
    </row>
    <row r="13" spans="2:15" ht="18.75" x14ac:dyDescent="0.25">
      <c r="B13" s="43">
        <f t="shared" si="0"/>
        <v>5</v>
      </c>
      <c r="C13" s="43" t="s">
        <v>50</v>
      </c>
      <c r="D13" s="44" t="s">
        <v>33</v>
      </c>
      <c r="E13" s="45"/>
      <c r="F13" s="45"/>
      <c r="G13" s="45"/>
      <c r="H13" s="45"/>
      <c r="I13" s="46"/>
      <c r="J13" s="47">
        <v>80</v>
      </c>
      <c r="K13" s="47"/>
      <c r="L13" s="47"/>
      <c r="M13" s="47"/>
      <c r="N13" s="48">
        <f t="shared" si="1"/>
        <v>20</v>
      </c>
    </row>
    <row r="14" spans="2:15" ht="18.75" x14ac:dyDescent="0.25">
      <c r="B14" s="43">
        <f t="shared" si="0"/>
        <v>6</v>
      </c>
      <c r="C14" s="43" t="s">
        <v>51</v>
      </c>
      <c r="D14" s="44" t="s">
        <v>34</v>
      </c>
      <c r="E14" s="45"/>
      <c r="F14" s="45"/>
      <c r="G14" s="45"/>
      <c r="H14" s="45"/>
      <c r="I14" s="46"/>
      <c r="J14" s="47">
        <v>80</v>
      </c>
      <c r="K14" s="47"/>
      <c r="L14" s="47"/>
      <c r="M14" s="47"/>
      <c r="N14" s="48">
        <f t="shared" si="1"/>
        <v>20</v>
      </c>
    </row>
    <row r="15" spans="2:15" ht="18.75" x14ac:dyDescent="0.25">
      <c r="B15" s="43">
        <f t="shared" si="0"/>
        <v>7</v>
      </c>
      <c r="C15" s="43" t="s">
        <v>52</v>
      </c>
      <c r="D15" s="44" t="s">
        <v>35</v>
      </c>
      <c r="E15" s="45"/>
      <c r="F15" s="45"/>
      <c r="G15" s="45"/>
      <c r="H15" s="45"/>
      <c r="I15" s="46"/>
      <c r="J15" s="47">
        <v>80</v>
      </c>
      <c r="K15" s="47"/>
      <c r="L15" s="47"/>
      <c r="M15" s="47"/>
      <c r="N15" s="48">
        <f t="shared" si="1"/>
        <v>20</v>
      </c>
    </row>
    <row r="16" spans="2:15" ht="18.75" x14ac:dyDescent="0.25">
      <c r="B16" s="43">
        <f t="shared" si="0"/>
        <v>8</v>
      </c>
      <c r="C16" s="43" t="s">
        <v>53</v>
      </c>
      <c r="D16" s="44" t="s">
        <v>36</v>
      </c>
      <c r="E16" s="45"/>
      <c r="F16" s="45"/>
      <c r="G16" s="45"/>
      <c r="H16" s="45"/>
      <c r="I16" s="46"/>
      <c r="J16" s="47">
        <v>80</v>
      </c>
      <c r="K16" s="47"/>
      <c r="L16" s="47"/>
      <c r="M16" s="47"/>
      <c r="N16" s="48">
        <f t="shared" si="1"/>
        <v>20</v>
      </c>
    </row>
    <row r="17" spans="2:14" ht="18.75" x14ac:dyDescent="0.25">
      <c r="B17" s="43">
        <f t="shared" si="0"/>
        <v>9</v>
      </c>
      <c r="C17" s="43" t="s">
        <v>54</v>
      </c>
      <c r="D17" s="44" t="s">
        <v>37</v>
      </c>
      <c r="E17" s="45"/>
      <c r="F17" s="45"/>
      <c r="G17" s="45"/>
      <c r="H17" s="45"/>
      <c r="I17" s="46"/>
      <c r="J17" s="47">
        <v>80</v>
      </c>
      <c r="K17" s="47"/>
      <c r="L17" s="47"/>
      <c r="M17" s="47"/>
      <c r="N17" s="48">
        <f t="shared" si="1"/>
        <v>20</v>
      </c>
    </row>
    <row r="18" spans="2:14" ht="18.75" x14ac:dyDescent="0.25">
      <c r="B18" s="43">
        <f t="shared" si="0"/>
        <v>10</v>
      </c>
      <c r="C18" s="43" t="s">
        <v>55</v>
      </c>
      <c r="D18" s="44" t="s">
        <v>38</v>
      </c>
      <c r="E18" s="45"/>
      <c r="F18" s="45"/>
      <c r="G18" s="45"/>
      <c r="H18" s="45"/>
      <c r="I18" s="46"/>
      <c r="J18" s="47">
        <v>80</v>
      </c>
      <c r="K18" s="47"/>
      <c r="L18" s="47"/>
      <c r="M18" s="47"/>
      <c r="N18" s="48">
        <f t="shared" si="1"/>
        <v>20</v>
      </c>
    </row>
    <row r="19" spans="2:14" ht="18.75" x14ac:dyDescent="0.25">
      <c r="B19" s="43">
        <f t="shared" si="0"/>
        <v>11</v>
      </c>
      <c r="C19" s="43" t="s">
        <v>56</v>
      </c>
      <c r="D19" s="44" t="s">
        <v>39</v>
      </c>
      <c r="E19" s="45"/>
      <c r="F19" s="45"/>
      <c r="G19" s="45"/>
      <c r="H19" s="45"/>
      <c r="I19" s="46"/>
      <c r="J19" s="47">
        <v>85</v>
      </c>
      <c r="K19" s="47"/>
      <c r="L19" s="47"/>
      <c r="M19" s="47"/>
      <c r="N19" s="48">
        <f t="shared" si="1"/>
        <v>21.25</v>
      </c>
    </row>
    <row r="20" spans="2:14" ht="18.75" x14ac:dyDescent="0.25">
      <c r="B20" s="43">
        <f t="shared" si="0"/>
        <v>12</v>
      </c>
      <c r="C20" s="43" t="s">
        <v>57</v>
      </c>
      <c r="D20" s="44" t="s">
        <v>40</v>
      </c>
      <c r="E20" s="45"/>
      <c r="F20" s="45"/>
      <c r="G20" s="45"/>
      <c r="H20" s="45"/>
      <c r="I20" s="46"/>
      <c r="J20" s="47">
        <v>80</v>
      </c>
      <c r="K20" s="47"/>
      <c r="L20" s="47"/>
      <c r="M20" s="47"/>
      <c r="N20" s="48">
        <f t="shared" si="1"/>
        <v>20</v>
      </c>
    </row>
    <row r="21" spans="2:14" ht="18.75" x14ac:dyDescent="0.25">
      <c r="B21" s="43">
        <f t="shared" si="0"/>
        <v>13</v>
      </c>
      <c r="C21" s="65" t="s">
        <v>58</v>
      </c>
      <c r="D21" s="66" t="s">
        <v>41</v>
      </c>
      <c r="H21" s="45"/>
      <c r="I21" s="46"/>
      <c r="J21" s="47">
        <v>80</v>
      </c>
      <c r="K21" s="47"/>
      <c r="L21" s="47"/>
      <c r="M21" s="47"/>
      <c r="N21" s="48">
        <f t="shared" si="1"/>
        <v>20</v>
      </c>
    </row>
    <row r="22" spans="2:14" ht="18.75" x14ac:dyDescent="0.25">
      <c r="B22" s="43">
        <f t="shared" si="0"/>
        <v>14</v>
      </c>
      <c r="C22" s="43" t="s">
        <v>256</v>
      </c>
      <c r="D22" s="44" t="s">
        <v>255</v>
      </c>
      <c r="E22" s="45"/>
      <c r="F22" s="45"/>
      <c r="G22" s="45"/>
      <c r="H22" s="45"/>
      <c r="I22" s="46"/>
      <c r="J22" s="47">
        <v>80</v>
      </c>
      <c r="K22" s="47"/>
      <c r="L22" s="47"/>
      <c r="M22" s="47"/>
      <c r="N22" s="48">
        <f t="shared" si="1"/>
        <v>20</v>
      </c>
    </row>
    <row r="23" spans="2:14" ht="18.75" x14ac:dyDescent="0.25">
      <c r="B23" s="43">
        <f t="shared" si="0"/>
        <v>15</v>
      </c>
      <c r="C23" s="43" t="s">
        <v>59</v>
      </c>
      <c r="D23" s="44" t="s">
        <v>42</v>
      </c>
      <c r="E23" s="45"/>
      <c r="F23" s="45"/>
      <c r="G23" s="45"/>
      <c r="H23" s="45"/>
      <c r="I23" s="46"/>
      <c r="J23" s="47">
        <v>80</v>
      </c>
      <c r="K23" s="47"/>
      <c r="L23" s="47"/>
      <c r="M23" s="47"/>
      <c r="N23" s="48">
        <f t="shared" si="1"/>
        <v>20</v>
      </c>
    </row>
    <row r="24" spans="2:14" ht="18.75" x14ac:dyDescent="0.25">
      <c r="B24" s="43">
        <f t="shared" si="0"/>
        <v>16</v>
      </c>
      <c r="C24" s="43" t="s">
        <v>60</v>
      </c>
      <c r="D24" s="44" t="s">
        <v>43</v>
      </c>
      <c r="E24" s="45"/>
      <c r="F24" s="45"/>
      <c r="G24" s="45"/>
      <c r="H24" s="45"/>
      <c r="I24" s="46"/>
      <c r="J24" s="47">
        <v>80</v>
      </c>
      <c r="K24" s="47"/>
      <c r="L24" s="47"/>
      <c r="M24" s="47"/>
      <c r="N24" s="48">
        <f t="shared" si="1"/>
        <v>20</v>
      </c>
    </row>
    <row r="25" spans="2:14" ht="18.75" x14ac:dyDescent="0.25">
      <c r="B25" s="43">
        <f t="shared" si="0"/>
        <v>17</v>
      </c>
      <c r="C25" s="43" t="s">
        <v>61</v>
      </c>
      <c r="D25" s="44" t="s">
        <v>44</v>
      </c>
      <c r="E25" s="45"/>
      <c r="F25" s="45"/>
      <c r="G25" s="45"/>
      <c r="H25" s="45"/>
      <c r="I25" s="46"/>
      <c r="J25" s="47">
        <v>80</v>
      </c>
      <c r="K25" s="47"/>
      <c r="L25" s="47"/>
      <c r="M25" s="47"/>
      <c r="N25" s="48">
        <f t="shared" si="1"/>
        <v>20</v>
      </c>
    </row>
    <row r="26" spans="2:14" ht="18.75" x14ac:dyDescent="0.25">
      <c r="B26" s="43">
        <f t="shared" si="0"/>
        <v>18</v>
      </c>
      <c r="C26" s="43" t="s">
        <v>62</v>
      </c>
      <c r="D26" s="44" t="s">
        <v>45</v>
      </c>
      <c r="E26" s="45"/>
      <c r="F26" s="45"/>
      <c r="G26" s="45"/>
      <c r="H26" s="45"/>
      <c r="I26" s="46"/>
      <c r="J26" s="47">
        <v>85</v>
      </c>
      <c r="K26" s="47"/>
      <c r="L26" s="47"/>
      <c r="M26" s="47"/>
      <c r="N26" s="48">
        <f t="shared" si="1"/>
        <v>21.25</v>
      </c>
    </row>
    <row r="27" spans="2:14" ht="18.75" x14ac:dyDescent="0.25">
      <c r="B27" s="43">
        <f t="shared" si="0"/>
        <v>19</v>
      </c>
      <c r="C27" s="43" t="s">
        <v>63</v>
      </c>
      <c r="D27" s="44" t="s">
        <v>46</v>
      </c>
      <c r="E27" s="45"/>
      <c r="F27" s="45"/>
      <c r="G27" s="45"/>
      <c r="H27" s="45"/>
      <c r="I27" s="46"/>
      <c r="J27" s="47">
        <v>80</v>
      </c>
      <c r="K27" s="47"/>
      <c r="L27" s="47"/>
      <c r="M27" s="47"/>
      <c r="N27" s="48">
        <f t="shared" si="1"/>
        <v>20</v>
      </c>
    </row>
    <row r="28" spans="2:14" ht="18.75" x14ac:dyDescent="0.25">
      <c r="B28" s="43">
        <f t="shared" si="0"/>
        <v>20</v>
      </c>
      <c r="C28" s="43" t="s">
        <v>64</v>
      </c>
      <c r="D28" s="44" t="s">
        <v>74</v>
      </c>
      <c r="E28" s="45"/>
      <c r="F28" s="45"/>
      <c r="G28" s="45"/>
      <c r="H28" s="45"/>
      <c r="I28" s="46"/>
      <c r="J28" s="47">
        <v>80</v>
      </c>
      <c r="K28" s="47"/>
      <c r="L28" s="47"/>
      <c r="M28" s="47"/>
      <c r="N28" s="48">
        <f t="shared" si="1"/>
        <v>20</v>
      </c>
    </row>
    <row r="29" spans="2:14" ht="18.75" x14ac:dyDescent="0.25">
      <c r="B29" s="43">
        <f t="shared" si="0"/>
        <v>21</v>
      </c>
      <c r="C29" s="43" t="s">
        <v>65</v>
      </c>
      <c r="D29" s="44" t="s">
        <v>75</v>
      </c>
      <c r="E29" s="45"/>
      <c r="F29" s="45"/>
      <c r="G29" s="45"/>
      <c r="H29" s="45"/>
      <c r="I29" s="46"/>
      <c r="J29" s="47">
        <v>85</v>
      </c>
      <c r="K29" s="47"/>
      <c r="L29" s="47"/>
      <c r="M29" s="47"/>
      <c r="N29" s="48">
        <f t="shared" si="1"/>
        <v>21.25</v>
      </c>
    </row>
    <row r="30" spans="2:14" ht="18.75" x14ac:dyDescent="0.25">
      <c r="B30" s="43">
        <f t="shared" si="0"/>
        <v>22</v>
      </c>
      <c r="C30" s="43" t="s">
        <v>66</v>
      </c>
      <c r="D30" s="44" t="s">
        <v>76</v>
      </c>
      <c r="E30" s="45"/>
      <c r="F30" s="45"/>
      <c r="G30" s="45"/>
      <c r="H30" s="45"/>
      <c r="I30" s="46"/>
      <c r="J30" s="47">
        <v>80</v>
      </c>
      <c r="K30" s="47"/>
      <c r="L30" s="47"/>
      <c r="M30" s="47"/>
      <c r="N30" s="48">
        <f t="shared" si="1"/>
        <v>20</v>
      </c>
    </row>
    <row r="31" spans="2:14" ht="18.75" x14ac:dyDescent="0.25">
      <c r="B31" s="43">
        <f t="shared" si="0"/>
        <v>23</v>
      </c>
      <c r="C31" s="43" t="s">
        <v>67</v>
      </c>
      <c r="D31" s="44" t="s">
        <v>77</v>
      </c>
      <c r="E31" s="45"/>
      <c r="F31" s="45"/>
      <c r="G31" s="45"/>
      <c r="H31" s="45"/>
      <c r="I31" s="46"/>
      <c r="J31" s="62">
        <v>0</v>
      </c>
      <c r="K31" s="47"/>
      <c r="L31" s="47"/>
      <c r="M31" s="47"/>
      <c r="N31" s="48">
        <f t="shared" si="1"/>
        <v>0</v>
      </c>
    </row>
    <row r="32" spans="2:14" ht="18.75" x14ac:dyDescent="0.25">
      <c r="B32" s="43">
        <f t="shared" si="0"/>
        <v>24</v>
      </c>
      <c r="C32" s="43" t="s">
        <v>68</v>
      </c>
      <c r="D32" s="44" t="s">
        <v>78</v>
      </c>
      <c r="E32" s="45"/>
      <c r="F32" s="45"/>
      <c r="G32" s="45"/>
      <c r="H32" s="45"/>
      <c r="I32" s="46"/>
      <c r="J32" s="47">
        <v>80</v>
      </c>
      <c r="K32" s="47"/>
      <c r="L32" s="47"/>
      <c r="M32" s="47"/>
      <c r="N32" s="48">
        <f t="shared" si="1"/>
        <v>20</v>
      </c>
    </row>
    <row r="33" spans="2:14" ht="18.75" x14ac:dyDescent="0.25">
      <c r="B33" s="43">
        <f t="shared" si="0"/>
        <v>25</v>
      </c>
      <c r="C33" s="43" t="s">
        <v>69</v>
      </c>
      <c r="D33" s="44" t="s">
        <v>79</v>
      </c>
      <c r="E33" s="45"/>
      <c r="F33" s="45"/>
      <c r="G33" s="45"/>
      <c r="H33" s="45"/>
      <c r="I33" s="46"/>
      <c r="J33" s="62">
        <v>0</v>
      </c>
      <c r="K33" s="47"/>
      <c r="L33" s="47"/>
      <c r="M33" s="47"/>
      <c r="N33" s="48">
        <f t="shared" si="1"/>
        <v>0</v>
      </c>
    </row>
    <row r="34" spans="2:14" ht="18.75" x14ac:dyDescent="0.25">
      <c r="B34" s="43">
        <f t="shared" si="0"/>
        <v>26</v>
      </c>
      <c r="C34" s="43" t="s">
        <v>70</v>
      </c>
      <c r="D34" s="44" t="s">
        <v>80</v>
      </c>
      <c r="E34" s="45"/>
      <c r="F34" s="45"/>
      <c r="G34" s="45"/>
      <c r="H34" s="45"/>
      <c r="I34" s="46"/>
      <c r="J34" s="67">
        <v>80</v>
      </c>
      <c r="K34" s="47"/>
      <c r="L34" s="47"/>
      <c r="M34" s="47"/>
      <c r="N34" s="48">
        <f t="shared" si="1"/>
        <v>20</v>
      </c>
    </row>
    <row r="35" spans="2:14" ht="18.75" x14ac:dyDescent="0.25">
      <c r="B35" s="43">
        <f t="shared" si="0"/>
        <v>27</v>
      </c>
      <c r="C35" s="43" t="s">
        <v>71</v>
      </c>
      <c r="D35" s="44" t="s">
        <v>81</v>
      </c>
      <c r="E35" s="45"/>
      <c r="F35" s="45"/>
      <c r="G35" s="45"/>
      <c r="H35" s="45"/>
      <c r="I35" s="46"/>
      <c r="J35" s="47">
        <v>80</v>
      </c>
      <c r="K35" s="47"/>
      <c r="L35" s="47"/>
      <c r="M35" s="47"/>
      <c r="N35" s="48">
        <f t="shared" si="1"/>
        <v>20</v>
      </c>
    </row>
    <row r="36" spans="2:14" ht="18.75" x14ac:dyDescent="0.25">
      <c r="B36" s="43">
        <f t="shared" si="0"/>
        <v>28</v>
      </c>
      <c r="C36" s="43" t="s">
        <v>72</v>
      </c>
      <c r="D36" s="44" t="s">
        <v>82</v>
      </c>
      <c r="E36" s="45"/>
      <c r="F36" s="45"/>
      <c r="G36" s="45"/>
      <c r="H36" s="45"/>
      <c r="I36" s="46"/>
      <c r="J36" s="47">
        <v>80</v>
      </c>
      <c r="K36" s="47"/>
      <c r="L36" s="47"/>
      <c r="M36" s="47"/>
      <c r="N36" s="48">
        <f t="shared" si="1"/>
        <v>20</v>
      </c>
    </row>
    <row r="37" spans="2:14" ht="18.75" x14ac:dyDescent="0.25">
      <c r="B37" s="43">
        <f t="shared" si="0"/>
        <v>29</v>
      </c>
      <c r="C37" s="43" t="s">
        <v>73</v>
      </c>
      <c r="D37" s="44" t="s">
        <v>83</v>
      </c>
      <c r="E37" s="45"/>
      <c r="F37" s="45"/>
      <c r="G37" s="45"/>
      <c r="H37" s="45"/>
      <c r="I37" s="46"/>
      <c r="J37" s="62">
        <v>0</v>
      </c>
      <c r="K37" s="47"/>
      <c r="L37" s="47"/>
      <c r="M37" s="47"/>
      <c r="N37" s="48">
        <f t="shared" si="1"/>
        <v>0</v>
      </c>
    </row>
    <row r="38" spans="2:14" x14ac:dyDescent="0.25">
      <c r="C38" s="71"/>
      <c r="D38" s="71"/>
      <c r="E38" s="38"/>
    </row>
    <row r="39" spans="2:14" x14ac:dyDescent="0.25">
      <c r="C39" s="71"/>
      <c r="D39" s="71"/>
      <c r="E39" s="38"/>
      <c r="H39" s="73" t="s">
        <v>17</v>
      </c>
      <c r="I39" s="73"/>
      <c r="J39" s="41">
        <f>COUNTIF(J9:J37,"&gt;=70")</f>
        <v>26</v>
      </c>
      <c r="K39" s="41">
        <f>COUNTIF(K9:K37,"&gt;=70")</f>
        <v>0</v>
      </c>
      <c r="L39" s="41">
        <f>COUNTIF(L9:L37,"&gt;=70")</f>
        <v>0</v>
      </c>
      <c r="M39" s="41">
        <f>COUNTIF(M9:M37,"&gt;=70")</f>
        <v>0</v>
      </c>
      <c r="N39" s="49">
        <f>COUNTIF(N9:N37,"&gt;=70")</f>
        <v>0</v>
      </c>
    </row>
    <row r="40" spans="2:14" x14ac:dyDescent="0.25">
      <c r="C40" s="71"/>
      <c r="D40" s="71"/>
      <c r="E40" s="37"/>
      <c r="H40" s="73" t="s">
        <v>18</v>
      </c>
      <c r="I40" s="73"/>
      <c r="J40" s="41">
        <f>COUNTIF(J9:J38,"&lt;70")</f>
        <v>3</v>
      </c>
      <c r="K40" s="41">
        <f>COUNTIF(K9:K38,"&lt;70")</f>
        <v>0</v>
      </c>
      <c r="L40" s="41">
        <f>COUNTIF(L9:L38,"&lt;70")</f>
        <v>0</v>
      </c>
      <c r="M40" s="41">
        <f>COUNTIF(M9:M38,"&lt;70")</f>
        <v>0</v>
      </c>
      <c r="N40" s="49">
        <f>COUNTIF(N9:N38,"&lt;70")</f>
        <v>29</v>
      </c>
    </row>
    <row r="41" spans="2:14" x14ac:dyDescent="0.25">
      <c r="C41" s="71"/>
      <c r="D41" s="71"/>
      <c r="E41" s="71"/>
      <c r="H41" s="73" t="s">
        <v>19</v>
      </c>
      <c r="I41" s="73"/>
      <c r="J41" s="41">
        <f>COUNT(J9:J37)</f>
        <v>29</v>
      </c>
      <c r="K41" s="41">
        <f>COUNT(K9:K37)</f>
        <v>0</v>
      </c>
      <c r="L41" s="41">
        <f>COUNT(L9:L37)</f>
        <v>0</v>
      </c>
      <c r="M41" s="41">
        <f>COUNT(M9:M37)</f>
        <v>0</v>
      </c>
      <c r="N41" s="49">
        <f>COUNT(N9:N37)</f>
        <v>29</v>
      </c>
    </row>
    <row r="42" spans="2:14" x14ac:dyDescent="0.25">
      <c r="C42" s="71"/>
      <c r="D42" s="71"/>
      <c r="E42" s="38"/>
      <c r="H42" s="74" t="s">
        <v>14</v>
      </c>
      <c r="I42" s="74"/>
      <c r="J42" s="50">
        <f>J39/J41</f>
        <v>0.89655172413793105</v>
      </c>
      <c r="K42" s="51" t="e">
        <f t="shared" ref="K42:N42" si="2">K39/K41</f>
        <v>#DIV/0!</v>
      </c>
      <c r="L42" s="51" t="e">
        <f t="shared" si="2"/>
        <v>#DIV/0!</v>
      </c>
      <c r="M42" s="51" t="e">
        <f t="shared" si="2"/>
        <v>#DIV/0!</v>
      </c>
      <c r="N42" s="52">
        <f t="shared" si="2"/>
        <v>0</v>
      </c>
    </row>
    <row r="43" spans="2:14" x14ac:dyDescent="0.25">
      <c r="C43" s="71"/>
      <c r="D43" s="71"/>
      <c r="E43" s="38"/>
      <c r="H43" s="74" t="s">
        <v>15</v>
      </c>
      <c r="I43" s="74"/>
      <c r="J43" s="50">
        <f>J40/J41</f>
        <v>0.10344827586206896</v>
      </c>
      <c r="K43" s="50" t="e">
        <f t="shared" ref="K43:M43" si="3">K40/K41</f>
        <v>#DIV/0!</v>
      </c>
      <c r="L43" s="51" t="e">
        <f t="shared" si="3"/>
        <v>#DIV/0!</v>
      </c>
      <c r="M43" s="51" t="e">
        <f t="shared" si="3"/>
        <v>#DIV/0!</v>
      </c>
      <c r="N43" s="52">
        <f t="shared" ref="N43" si="4">N40/N41</f>
        <v>1</v>
      </c>
    </row>
    <row r="44" spans="2:14" x14ac:dyDescent="0.25">
      <c r="C44" s="71"/>
      <c r="D44" s="71"/>
      <c r="E44" s="37"/>
    </row>
    <row r="45" spans="2:14" x14ac:dyDescent="0.25">
      <c r="C45" s="38"/>
      <c r="D45" s="38"/>
      <c r="E45" s="37"/>
    </row>
    <row r="47" spans="2:14" x14ac:dyDescent="0.25">
      <c r="J47" s="72"/>
      <c r="K47" s="72"/>
      <c r="L47" s="72"/>
      <c r="M47" s="72"/>
    </row>
    <row r="48" spans="2:14" x14ac:dyDescent="0.25">
      <c r="J48" s="70" t="s">
        <v>16</v>
      </c>
      <c r="K48" s="70"/>
      <c r="L48" s="70"/>
      <c r="M48" s="70"/>
    </row>
  </sheetData>
  <sortState xmlns:xlrd2="http://schemas.microsoft.com/office/spreadsheetml/2017/richdata2" ref="B9:D37">
    <sortCondition ref="D9:D37"/>
  </sortState>
  <mergeCells count="21">
    <mergeCell ref="B2:M2"/>
    <mergeCell ref="D6:G6"/>
    <mergeCell ref="D8:I8"/>
    <mergeCell ref="I6:J6"/>
    <mergeCell ref="K6:M6"/>
    <mergeCell ref="C3:M3"/>
    <mergeCell ref="D4:G4"/>
    <mergeCell ref="J48:M48"/>
    <mergeCell ref="C40:D40"/>
    <mergeCell ref="J47:M47"/>
    <mergeCell ref="C39:D39"/>
    <mergeCell ref="C38:D38"/>
    <mergeCell ref="C43:D43"/>
    <mergeCell ref="C44:D44"/>
    <mergeCell ref="C42:D42"/>
    <mergeCell ref="C41:E41"/>
    <mergeCell ref="H39:I39"/>
    <mergeCell ref="H40:I40"/>
    <mergeCell ref="H41:I41"/>
    <mergeCell ref="H42:I42"/>
    <mergeCell ref="H43:I43"/>
  </mergeCells>
  <printOptions horizontalCentered="1"/>
  <pageMargins left="0.23622047244094491" right="0.23622047244094491" top="0.74803149606299213" bottom="0.74803149606299213" header="0.31496062992125984" footer="0.31496062992125984"/>
  <pageSetup scale="8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O56"/>
  <sheetViews>
    <sheetView topLeftCell="A28" zoomScale="86" workbookViewId="0">
      <selection activeCell="J50" sqref="J50"/>
    </sheetView>
  </sheetViews>
  <sheetFormatPr baseColWidth="10" defaultColWidth="10.7109375" defaultRowHeight="15" x14ac:dyDescent="0.25"/>
  <cols>
    <col min="1" max="1" width="1.42578125" customWidth="1"/>
    <col min="2" max="2" width="5" customWidth="1"/>
    <col min="3" max="3" width="10.85546875" customWidth="1"/>
    <col min="4" max="6" width="7.5703125" customWidth="1"/>
    <col min="7" max="7" width="14.7109375" customWidth="1"/>
    <col min="8" max="9" width="7.5703125" customWidth="1"/>
    <col min="10" max="10" width="8.140625" customWidth="1"/>
    <col min="11" max="11" width="7.5703125" customWidth="1"/>
    <col min="12" max="14" width="5.5703125" customWidth="1"/>
  </cols>
  <sheetData>
    <row r="2" spans="2:15" ht="15.75" x14ac:dyDescent="0.25">
      <c r="B2" s="86" t="s">
        <v>9</v>
      </c>
      <c r="C2" s="86"/>
      <c r="D2" s="86"/>
      <c r="E2" s="86"/>
      <c r="F2" s="86"/>
      <c r="G2" s="86"/>
      <c r="H2" s="86"/>
      <c r="I2" s="86"/>
      <c r="J2" s="86"/>
      <c r="K2" s="86"/>
      <c r="L2" s="3"/>
      <c r="M2" s="3"/>
    </row>
    <row r="3" spans="2:15" x14ac:dyDescent="0.25">
      <c r="C3" s="82" t="s">
        <v>8</v>
      </c>
      <c r="D3" s="82"/>
      <c r="E3" s="82"/>
      <c r="F3" s="82"/>
      <c r="G3" s="82"/>
      <c r="H3" s="82"/>
      <c r="I3" s="82"/>
      <c r="J3" s="82"/>
      <c r="K3" s="82"/>
      <c r="L3" s="1"/>
      <c r="M3" s="1"/>
    </row>
    <row r="4" spans="2:15" x14ac:dyDescent="0.25">
      <c r="C4" t="s">
        <v>0</v>
      </c>
      <c r="D4" s="87" t="str">
        <f>'PARCIALES 211 A'!D4:G4</f>
        <v>ADMINISTRACIÓN Y CONTABILIDAD</v>
      </c>
      <c r="E4" s="87"/>
      <c r="F4" s="87"/>
      <c r="G4" s="87"/>
      <c r="I4" t="s">
        <v>1</v>
      </c>
      <c r="J4" s="88" t="str">
        <f>'PARCIALES 211 A'!J4:K4</f>
        <v>211 A</v>
      </c>
      <c r="K4" s="88"/>
    </row>
    <row r="5" spans="2:15" ht="6.75" customHeight="1" x14ac:dyDescent="0.25">
      <c r="D5" s="6"/>
      <c r="E5" s="6"/>
      <c r="F5" s="6"/>
      <c r="G5" s="6"/>
    </row>
    <row r="6" spans="2:15" x14ac:dyDescent="0.25">
      <c r="C6" t="s">
        <v>3</v>
      </c>
      <c r="D6" s="88" t="str">
        <f>'PARCIALES 211 A'!D6:G6</f>
        <v>FEB 25 - JUN 25</v>
      </c>
      <c r="E6" s="88"/>
      <c r="F6" s="88"/>
      <c r="G6" s="88"/>
      <c r="I6" s="83" t="s">
        <v>20</v>
      </c>
      <c r="J6" s="83"/>
      <c r="K6" s="2" t="str">
        <f>'PARCIALES 211 A'!K6:M6</f>
        <v>L.C. GUILLERMO MORALES CADENA</v>
      </c>
      <c r="L6" s="8"/>
      <c r="M6" s="8"/>
      <c r="N6" s="8"/>
      <c r="O6" s="8"/>
    </row>
    <row r="7" spans="2:15" ht="11.25" customHeight="1" x14ac:dyDescent="0.25"/>
    <row r="8" spans="2:15" x14ac:dyDescent="0.25">
      <c r="B8" s="5" t="s">
        <v>4</v>
      </c>
      <c r="C8" s="5" t="s">
        <v>6</v>
      </c>
      <c r="D8" s="85" t="s">
        <v>5</v>
      </c>
      <c r="E8" s="85"/>
      <c r="F8" s="85"/>
      <c r="G8" s="85"/>
      <c r="H8" s="85"/>
      <c r="I8" s="85"/>
      <c r="J8" s="5" t="s">
        <v>21</v>
      </c>
      <c r="K8" s="5" t="s">
        <v>22</v>
      </c>
    </row>
    <row r="9" spans="2:15" ht="15.75" x14ac:dyDescent="0.25">
      <c r="B9" s="19">
        <v>1</v>
      </c>
      <c r="C9" s="19" t="str">
        <f>'PARCIALES 211 A'!C9</f>
        <v xml:space="preserve"> 241U0363</v>
      </c>
      <c r="D9" s="30" t="str">
        <f>'PARCIALES 211 A'!D9:I9</f>
        <v>CAZARIN SANCHEZ TITO</v>
      </c>
      <c r="E9" s="31"/>
      <c r="F9" s="31"/>
      <c r="G9" s="31"/>
      <c r="H9" s="31"/>
      <c r="I9" s="32"/>
      <c r="J9" s="20">
        <f>+'PARCIALES 211 A'!N9</f>
        <v>20</v>
      </c>
      <c r="K9" s="20">
        <f>+J9</f>
        <v>20</v>
      </c>
    </row>
    <row r="10" spans="2:15" ht="15.75" x14ac:dyDescent="0.25">
      <c r="B10" s="19">
        <f>B9+1</f>
        <v>2</v>
      </c>
      <c r="C10" s="19" t="str">
        <f>'PARCIALES 211 A'!C10</f>
        <v>241U0364</v>
      </c>
      <c r="D10" s="30" t="str">
        <f>'PARCIALES 211 A'!D10:I10</f>
        <v>CHACHA ALONSO GAEL DE JESUS</v>
      </c>
      <c r="E10" s="31"/>
      <c r="F10" s="31"/>
      <c r="G10" s="31"/>
      <c r="H10" s="31"/>
      <c r="I10" s="32"/>
      <c r="J10" s="20">
        <f>+'PARCIALES 211 A'!N10</f>
        <v>20</v>
      </c>
      <c r="K10" s="20">
        <f t="shared" ref="K10:K45" si="0">+J10</f>
        <v>20</v>
      </c>
    </row>
    <row r="11" spans="2:15" ht="15.75" x14ac:dyDescent="0.25">
      <c r="B11" s="19">
        <f t="shared" ref="B11:B45" si="1">B10+1</f>
        <v>3</v>
      </c>
      <c r="C11" s="19" t="str">
        <f>'PARCIALES 211 A'!C11</f>
        <v>241U0365</v>
      </c>
      <c r="D11" s="30" t="str">
        <f>'PARCIALES 211 A'!D11:I11</f>
        <v>CHAPOL ORTIZ CARLOS EDUARDO</v>
      </c>
      <c r="E11" s="31"/>
      <c r="F11" s="31"/>
      <c r="G11" s="31"/>
      <c r="H11" s="31"/>
      <c r="I11" s="32"/>
      <c r="J11" s="20">
        <f>+'PARCIALES 211 A'!N11</f>
        <v>20</v>
      </c>
      <c r="K11" s="20">
        <f t="shared" si="0"/>
        <v>20</v>
      </c>
      <c r="O11" s="18"/>
    </row>
    <row r="12" spans="2:15" ht="15.75" x14ac:dyDescent="0.25">
      <c r="B12" s="19">
        <f t="shared" si="1"/>
        <v>4</v>
      </c>
      <c r="C12" s="19" t="str">
        <f>'PARCIALES 211 A'!C12</f>
        <v>241U0366</v>
      </c>
      <c r="D12" s="30" t="str">
        <f>'PARCIALES 211 A'!D12:I12</f>
        <v>CHONTAL PRADO ALAN BLADIMIR</v>
      </c>
      <c r="E12" s="31"/>
      <c r="F12" s="31"/>
      <c r="G12" s="31"/>
      <c r="H12" s="31"/>
      <c r="I12" s="32"/>
      <c r="J12" s="20">
        <f>+'PARCIALES 211 A'!N12</f>
        <v>20</v>
      </c>
      <c r="K12" s="20">
        <f t="shared" si="0"/>
        <v>20</v>
      </c>
    </row>
    <row r="13" spans="2:15" ht="15.75" x14ac:dyDescent="0.25">
      <c r="B13" s="19">
        <f t="shared" si="1"/>
        <v>5</v>
      </c>
      <c r="C13" s="19" t="str">
        <f>'PARCIALES 211 A'!C13</f>
        <v>241U0367</v>
      </c>
      <c r="D13" s="30" t="str">
        <f>'PARCIALES 211 A'!D13:I13</f>
        <v>CHONTAL ROMERO EDWIN YADIEL</v>
      </c>
      <c r="E13" s="31"/>
      <c r="F13" s="31"/>
      <c r="G13" s="31"/>
      <c r="H13" s="31"/>
      <c r="I13" s="32"/>
      <c r="J13" s="20">
        <f>+'PARCIALES 211 A'!N13</f>
        <v>20</v>
      </c>
      <c r="K13" s="20">
        <f t="shared" si="0"/>
        <v>20</v>
      </c>
    </row>
    <row r="14" spans="2:15" ht="15.75" x14ac:dyDescent="0.25">
      <c r="B14" s="19">
        <f t="shared" si="1"/>
        <v>6</v>
      </c>
      <c r="C14" s="19" t="str">
        <f>'PARCIALES 211 A'!C14</f>
        <v>241U0368</v>
      </c>
      <c r="D14" s="30" t="str">
        <f>'PARCIALES 211 A'!D14:I14</f>
        <v>COBAXIN MOLINA DALIA</v>
      </c>
      <c r="E14" s="31"/>
      <c r="F14" s="31"/>
      <c r="G14" s="31"/>
      <c r="H14" s="31"/>
      <c r="I14" s="32"/>
      <c r="J14" s="20">
        <f>+'PARCIALES 211 A'!N14</f>
        <v>20</v>
      </c>
      <c r="K14" s="20">
        <f t="shared" si="0"/>
        <v>20</v>
      </c>
    </row>
    <row r="15" spans="2:15" ht="15.75" x14ac:dyDescent="0.25">
      <c r="B15" s="19">
        <f t="shared" si="1"/>
        <v>7</v>
      </c>
      <c r="C15" s="19" t="str">
        <f>'PARCIALES 211 A'!C15</f>
        <v>241U0370</v>
      </c>
      <c r="D15" s="30" t="str">
        <f>'PARCIALES 211 A'!D15:I15</f>
        <v>DOMINGUEZ COBIX ANTONIO DE JESUS</v>
      </c>
      <c r="E15" s="31"/>
      <c r="F15" s="31"/>
      <c r="G15" s="31"/>
      <c r="H15" s="31"/>
      <c r="I15" s="32"/>
      <c r="J15" s="20">
        <f>+'PARCIALES 211 A'!N15</f>
        <v>20</v>
      </c>
      <c r="K15" s="20">
        <f t="shared" si="0"/>
        <v>20</v>
      </c>
    </row>
    <row r="16" spans="2:15" ht="15.75" x14ac:dyDescent="0.25">
      <c r="B16" s="19">
        <f t="shared" si="1"/>
        <v>8</v>
      </c>
      <c r="C16" s="19" t="str">
        <f>'PARCIALES 211 A'!C16</f>
        <v>241U0371</v>
      </c>
      <c r="D16" s="30" t="str">
        <f>'PARCIALES 211 A'!D16:I16</f>
        <v>DOMINGUEZ OBIL JOSE DARIEL</v>
      </c>
      <c r="E16" s="31"/>
      <c r="F16" s="31"/>
      <c r="G16" s="31"/>
      <c r="H16" s="31"/>
      <c r="I16" s="32"/>
      <c r="J16" s="20">
        <f>+'PARCIALES 211 A'!N16</f>
        <v>20</v>
      </c>
      <c r="K16" s="20">
        <f t="shared" si="0"/>
        <v>20</v>
      </c>
    </row>
    <row r="17" spans="2:11" ht="15.75" x14ac:dyDescent="0.25">
      <c r="B17" s="19">
        <f t="shared" si="1"/>
        <v>9</v>
      </c>
      <c r="C17" s="19" t="str">
        <f>'PARCIALES 211 A'!C17</f>
        <v>241U0374</v>
      </c>
      <c r="D17" s="30" t="str">
        <f>'PARCIALES 211 A'!D17:I17</f>
        <v>GOMEZ TORRES VICTOR JESUS</v>
      </c>
      <c r="E17" s="31"/>
      <c r="F17" s="31"/>
      <c r="G17" s="31"/>
      <c r="H17" s="31"/>
      <c r="I17" s="32"/>
      <c r="J17" s="20">
        <f>+'PARCIALES 211 A'!N17</f>
        <v>20</v>
      </c>
      <c r="K17" s="20">
        <f t="shared" si="0"/>
        <v>20</v>
      </c>
    </row>
    <row r="18" spans="2:11" ht="15.75" x14ac:dyDescent="0.25">
      <c r="B18" s="19">
        <f t="shared" si="1"/>
        <v>10</v>
      </c>
      <c r="C18" s="19" t="str">
        <f>'PARCIALES 211 A'!C18</f>
        <v>241U0375</v>
      </c>
      <c r="D18" s="30" t="str">
        <f>'PARCIALES 211 A'!D18:I18</f>
        <v>GUTIERREZ ZAPATA GIOVANNY</v>
      </c>
      <c r="E18" s="31"/>
      <c r="F18" s="31"/>
      <c r="G18" s="31"/>
      <c r="H18" s="31"/>
      <c r="I18" s="32"/>
      <c r="J18" s="20">
        <f>+'PARCIALES 211 A'!N18</f>
        <v>20</v>
      </c>
      <c r="K18" s="20">
        <f t="shared" si="0"/>
        <v>20</v>
      </c>
    </row>
    <row r="19" spans="2:11" ht="15.75" x14ac:dyDescent="0.25">
      <c r="B19" s="19">
        <f t="shared" si="1"/>
        <v>11</v>
      </c>
      <c r="C19" s="19" t="str">
        <f>'PARCIALES 211 A'!C19</f>
        <v>241U0376</v>
      </c>
      <c r="D19" s="30" t="str">
        <f>'PARCIALES 211 A'!D19:I19</f>
        <v>GUZMAN LOPEZ JIMENA</v>
      </c>
      <c r="E19" s="31"/>
      <c r="F19" s="31"/>
      <c r="G19" s="31"/>
      <c r="H19" s="31"/>
      <c r="I19" s="32"/>
      <c r="J19" s="20">
        <f>+'PARCIALES 211 A'!N19</f>
        <v>21.25</v>
      </c>
      <c r="K19" s="20">
        <f t="shared" si="0"/>
        <v>21.25</v>
      </c>
    </row>
    <row r="20" spans="2:11" ht="15.75" x14ac:dyDescent="0.25">
      <c r="B20" s="19">
        <f t="shared" si="1"/>
        <v>12</v>
      </c>
      <c r="C20" s="19" t="str">
        <f>'PARCIALES 211 A'!C20</f>
        <v>241U0377</v>
      </c>
      <c r="D20" s="30" t="str">
        <f>'PARCIALES 211 A'!D20:I20</f>
        <v>HERNANDEZ AMBROS GERARDO VALENTIN</v>
      </c>
      <c r="E20" s="31"/>
      <c r="F20" s="31"/>
      <c r="G20" s="31"/>
      <c r="H20" s="31"/>
      <c r="I20" s="32"/>
      <c r="J20" s="20">
        <f>+'PARCIALES 211 A'!N20</f>
        <v>20</v>
      </c>
      <c r="K20" s="20">
        <f t="shared" si="0"/>
        <v>20</v>
      </c>
    </row>
    <row r="21" spans="2:11" ht="15.75" x14ac:dyDescent="0.25">
      <c r="B21" s="19">
        <f t="shared" si="1"/>
        <v>13</v>
      </c>
      <c r="C21" s="19" t="str">
        <f>'PARCIALES 211 A'!C22</f>
        <v>241U0379</v>
      </c>
      <c r="D21" s="30" t="str">
        <f>'PARCIALES 211 A'!D21:I21</f>
        <v>HERNANDEZ COBOS CLEMENTE</v>
      </c>
      <c r="E21" s="31"/>
      <c r="F21" s="31"/>
      <c r="G21" s="31"/>
      <c r="H21" s="31"/>
      <c r="I21" s="32"/>
      <c r="J21" s="20">
        <f>+'PARCIALES 211 A'!N21</f>
        <v>20</v>
      </c>
      <c r="K21" s="20">
        <f t="shared" si="0"/>
        <v>20</v>
      </c>
    </row>
    <row r="22" spans="2:11" ht="15.75" x14ac:dyDescent="0.25">
      <c r="B22" s="19">
        <f t="shared" si="1"/>
        <v>14</v>
      </c>
      <c r="C22" s="19" t="str">
        <f>'PARCIALES 211 A'!C23</f>
        <v>241U0381</v>
      </c>
      <c r="D22" s="30" t="str">
        <f>'PARCIALES 211 A'!D22:I22</f>
        <v>HERNANDEZ MENDOZA FATIMA GERMAYONI</v>
      </c>
      <c r="E22" s="31"/>
      <c r="F22" s="31"/>
      <c r="G22" s="31"/>
      <c r="H22" s="31"/>
      <c r="I22" s="32"/>
      <c r="J22" s="20">
        <f>+'PARCIALES 211 A'!N22</f>
        <v>20</v>
      </c>
      <c r="K22" s="20">
        <f t="shared" si="0"/>
        <v>20</v>
      </c>
    </row>
    <row r="23" spans="2:11" ht="15.75" x14ac:dyDescent="0.25">
      <c r="B23" s="19">
        <f t="shared" si="1"/>
        <v>15</v>
      </c>
      <c r="C23" s="19" t="str">
        <f>'PARCIALES 211 A'!C24</f>
        <v>241U0382</v>
      </c>
      <c r="D23" s="30" t="str">
        <f>'PARCIALES 211 A'!D23:I23</f>
        <v>JEREZANO JARA CARLOS MARTIN</v>
      </c>
      <c r="E23" s="31"/>
      <c r="F23" s="31"/>
      <c r="G23" s="31"/>
      <c r="H23" s="31"/>
      <c r="I23" s="32"/>
      <c r="J23" s="20">
        <f>+'PARCIALES 211 A'!N23</f>
        <v>20</v>
      </c>
      <c r="K23" s="20">
        <f t="shared" si="0"/>
        <v>20</v>
      </c>
    </row>
    <row r="24" spans="2:11" ht="15.75" x14ac:dyDescent="0.25">
      <c r="B24" s="19">
        <f t="shared" si="1"/>
        <v>16</v>
      </c>
      <c r="C24" s="19" t="str">
        <f>'PARCIALES 211 A'!C25</f>
        <v>241U0383</v>
      </c>
      <c r="D24" s="30" t="str">
        <f>'PARCIALES 211 A'!D24:I24</f>
        <v>MALAGA TEPOX MARIA GUADALUPE</v>
      </c>
      <c r="E24" s="31"/>
      <c r="F24" s="31"/>
      <c r="G24" s="31"/>
      <c r="H24" s="31"/>
      <c r="I24" s="32"/>
      <c r="J24" s="20">
        <f>+'PARCIALES 211 A'!N24</f>
        <v>20</v>
      </c>
      <c r="K24" s="20">
        <f t="shared" si="0"/>
        <v>20</v>
      </c>
    </row>
    <row r="25" spans="2:11" ht="15.75" x14ac:dyDescent="0.25">
      <c r="B25" s="19">
        <f t="shared" si="1"/>
        <v>17</v>
      </c>
      <c r="C25" s="19" t="str">
        <f>'PARCIALES 211 A'!C26</f>
        <v>241U0384</v>
      </c>
      <c r="D25" s="30" t="str">
        <f>'PARCIALES 211 A'!D25:I25</f>
        <v>MARCIAL BELLI OSCAR DE JESUS</v>
      </c>
      <c r="E25" s="31"/>
      <c r="F25" s="31"/>
      <c r="G25" s="31"/>
      <c r="H25" s="31"/>
      <c r="I25" s="32"/>
      <c r="J25" s="20">
        <f>+'PARCIALES 211 A'!N25</f>
        <v>20</v>
      </c>
      <c r="K25" s="20">
        <f t="shared" si="0"/>
        <v>20</v>
      </c>
    </row>
    <row r="26" spans="2:11" ht="15.75" x14ac:dyDescent="0.25">
      <c r="B26" s="19">
        <f t="shared" si="1"/>
        <v>18</v>
      </c>
      <c r="C26" s="19" t="str">
        <f>'PARCIALES 211 A'!C27</f>
        <v>241U0386</v>
      </c>
      <c r="D26" s="30" t="str">
        <f>'PARCIALES 211 A'!D26:I26</f>
        <v>MENDOZA CORRO VICTOR MANUEL</v>
      </c>
      <c r="E26" s="31"/>
      <c r="F26" s="31"/>
      <c r="G26" s="31"/>
      <c r="H26" s="31"/>
      <c r="I26" s="32"/>
      <c r="J26" s="20">
        <f>+'PARCIALES 211 A'!N26</f>
        <v>21.25</v>
      </c>
      <c r="K26" s="20">
        <f t="shared" si="0"/>
        <v>21.25</v>
      </c>
    </row>
    <row r="27" spans="2:11" ht="15.75" x14ac:dyDescent="0.25">
      <c r="B27" s="19">
        <f t="shared" si="1"/>
        <v>19</v>
      </c>
      <c r="C27" s="19" t="str">
        <f>'PARCIALES 211 A'!C28</f>
        <v>241U0387</v>
      </c>
      <c r="D27" s="30" t="str">
        <f>'PARCIALES 211 A'!D27:I27</f>
        <v>MUÑOZ TOTO JOSE EDUARDO</v>
      </c>
      <c r="E27" s="31"/>
      <c r="F27" s="31"/>
      <c r="G27" s="31"/>
      <c r="H27" s="31"/>
      <c r="I27" s="32"/>
      <c r="J27" s="20">
        <f>+'PARCIALES 211 A'!N27</f>
        <v>20</v>
      </c>
      <c r="K27" s="20">
        <f t="shared" si="0"/>
        <v>20</v>
      </c>
    </row>
    <row r="28" spans="2:11" ht="15.75" x14ac:dyDescent="0.25">
      <c r="B28" s="19">
        <f t="shared" si="1"/>
        <v>20</v>
      </c>
      <c r="C28" s="19" t="str">
        <f>'PARCIALES 211 A'!C29</f>
        <v>241U0389</v>
      </c>
      <c r="D28" s="30" t="str">
        <f>'PARCIALES 211 A'!D28:I28</f>
        <v>NUÑEZ RAMIREZ AARON</v>
      </c>
      <c r="E28" s="31"/>
      <c r="F28" s="31"/>
      <c r="G28" s="31"/>
      <c r="H28" s="31"/>
      <c r="I28" s="32"/>
      <c r="J28" s="20">
        <f>+'PARCIALES 211 A'!N28</f>
        <v>20</v>
      </c>
      <c r="K28" s="20">
        <f t="shared" si="0"/>
        <v>20</v>
      </c>
    </row>
    <row r="29" spans="2:11" ht="15.75" x14ac:dyDescent="0.25">
      <c r="B29" s="19">
        <f t="shared" si="1"/>
        <v>21</v>
      </c>
      <c r="C29" s="19" t="str">
        <f>'PARCIALES 211 A'!C30</f>
        <v>241U0391</v>
      </c>
      <c r="D29" s="30" t="str">
        <f>'PARCIALES 211 A'!D29:I29</f>
        <v>PONCIANO TEMICH ERUBIEL</v>
      </c>
      <c r="E29" s="31"/>
      <c r="F29" s="31"/>
      <c r="G29" s="31"/>
      <c r="H29" s="31"/>
      <c r="I29" s="32"/>
      <c r="J29" s="20">
        <f>+'PARCIALES 211 A'!N29</f>
        <v>21.25</v>
      </c>
      <c r="K29" s="20">
        <f t="shared" si="0"/>
        <v>21.25</v>
      </c>
    </row>
    <row r="30" spans="2:11" ht="15.75" x14ac:dyDescent="0.25">
      <c r="B30" s="19">
        <f t="shared" si="1"/>
        <v>22</v>
      </c>
      <c r="C30" s="19" t="str">
        <f>'PARCIALES 211 A'!C31</f>
        <v>241U0393</v>
      </c>
      <c r="D30" s="30" t="str">
        <f>'PARCIALES 211 A'!D30:I30</f>
        <v>PULIDO FERNANDEZ LEONARDO</v>
      </c>
      <c r="E30" s="31"/>
      <c r="F30" s="31"/>
      <c r="G30" s="31"/>
      <c r="H30" s="31"/>
      <c r="I30" s="32"/>
      <c r="J30" s="20"/>
      <c r="K30" s="20"/>
    </row>
    <row r="31" spans="2:11" ht="15.75" x14ac:dyDescent="0.25">
      <c r="B31" s="19">
        <f t="shared" si="1"/>
        <v>23</v>
      </c>
      <c r="C31" s="19" t="str">
        <f>'PARCIALES 211 A'!C32</f>
        <v>241U0394</v>
      </c>
      <c r="D31" s="30" t="str">
        <f>'PARCIALES 211 A'!D31:I31</f>
        <v>QUINO MARTINEZ CRISTIAN DE JESUS</v>
      </c>
      <c r="E31" s="31"/>
      <c r="F31" s="31"/>
      <c r="G31" s="31"/>
      <c r="H31" s="31"/>
      <c r="I31" s="32"/>
      <c r="J31" s="20">
        <f>+'PARCIALES 211 A'!N31</f>
        <v>0</v>
      </c>
      <c r="K31" s="20">
        <f t="shared" si="0"/>
        <v>0</v>
      </c>
    </row>
    <row r="32" spans="2:11" ht="15.75" x14ac:dyDescent="0.25">
      <c r="B32" s="19">
        <f t="shared" si="1"/>
        <v>24</v>
      </c>
      <c r="C32" s="19" t="str">
        <f>'PARCIALES 211 A'!C33</f>
        <v>241U0396</v>
      </c>
      <c r="D32" s="30" t="str">
        <f>'PARCIALES 211 A'!D32:I32</f>
        <v>REYES GUERRERO CARLOS EDUARDO</v>
      </c>
      <c r="E32" s="31"/>
      <c r="F32" s="31"/>
      <c r="G32" s="31"/>
      <c r="H32" s="31"/>
      <c r="I32" s="32"/>
      <c r="J32" s="20">
        <f>+'PARCIALES 211 A'!N32</f>
        <v>20</v>
      </c>
      <c r="K32" s="20">
        <f t="shared" si="0"/>
        <v>20</v>
      </c>
    </row>
    <row r="33" spans="2:11" ht="15.75" x14ac:dyDescent="0.25">
      <c r="B33" s="19">
        <f t="shared" si="1"/>
        <v>25</v>
      </c>
      <c r="C33" s="19" t="str">
        <f>'PARCIALES 211 A'!C34</f>
        <v>241U0398</v>
      </c>
      <c r="D33" s="30" t="str">
        <f>'PARCIALES 211 A'!D33:I33</f>
        <v>RODRIGUEZ DOMINGUEZ LUZ DE MARIA</v>
      </c>
      <c r="E33" s="31"/>
      <c r="F33" s="31"/>
      <c r="G33" s="31"/>
      <c r="H33" s="31"/>
      <c r="I33" s="32"/>
      <c r="J33" s="20">
        <f>+'PARCIALES 211 A'!N33</f>
        <v>0</v>
      </c>
      <c r="K33" s="20">
        <f t="shared" si="0"/>
        <v>0</v>
      </c>
    </row>
    <row r="34" spans="2:11" ht="15.75" x14ac:dyDescent="0.25">
      <c r="B34" s="19">
        <f t="shared" si="1"/>
        <v>26</v>
      </c>
      <c r="C34" s="19" t="str">
        <f>'PARCIALES 211 A'!C35</f>
        <v>241U0603</v>
      </c>
      <c r="D34" s="30" t="str">
        <f>'PARCIALES 211 A'!D34:I34</f>
        <v>SOTO DOMINGUEZ VICTOR MANUEL</v>
      </c>
      <c r="E34" s="31"/>
      <c r="F34" s="31"/>
      <c r="G34" s="31"/>
      <c r="H34" s="31"/>
      <c r="I34" s="32"/>
      <c r="J34" s="20">
        <f>+'PARCIALES 211 A'!N34</f>
        <v>20</v>
      </c>
      <c r="K34" s="20">
        <f t="shared" si="0"/>
        <v>20</v>
      </c>
    </row>
    <row r="35" spans="2:11" ht="15.75" x14ac:dyDescent="0.25">
      <c r="B35" s="19">
        <f t="shared" si="1"/>
        <v>27</v>
      </c>
      <c r="C35" s="19" t="str">
        <f>'PARCIALES 211 A'!C36</f>
        <v>241U0400</v>
      </c>
      <c r="D35" s="30" t="str">
        <f>'PARCIALES 211 A'!D35:I35</f>
        <v>TORRES MOLINA LUIS DAVID</v>
      </c>
      <c r="E35" s="31"/>
      <c r="F35" s="31"/>
      <c r="G35" s="31"/>
      <c r="H35" s="31"/>
      <c r="I35" s="32"/>
      <c r="J35" s="20">
        <f>+'PARCIALES 211 A'!N35</f>
        <v>20</v>
      </c>
      <c r="K35" s="20">
        <f t="shared" si="0"/>
        <v>20</v>
      </c>
    </row>
    <row r="36" spans="2:11" ht="15.75" x14ac:dyDescent="0.25">
      <c r="B36" s="19">
        <f t="shared" si="1"/>
        <v>28</v>
      </c>
      <c r="C36" s="19" t="str">
        <f>'PARCIALES 211 A'!C37</f>
        <v>241U0401</v>
      </c>
      <c r="D36" s="30" t="str">
        <f>'PARCIALES 211 A'!D36:I36</f>
        <v>VALENTIN AVILA BRANDON YAHIR</v>
      </c>
      <c r="E36" s="31"/>
      <c r="F36" s="31"/>
      <c r="G36" s="31"/>
      <c r="H36" s="31"/>
      <c r="I36" s="32"/>
      <c r="J36" s="20">
        <f>+'PARCIALES 211 A'!N36</f>
        <v>20</v>
      </c>
      <c r="K36" s="20">
        <f t="shared" si="0"/>
        <v>20</v>
      </c>
    </row>
    <row r="37" spans="2:11" ht="15.75" x14ac:dyDescent="0.25">
      <c r="B37" s="19">
        <f t="shared" si="1"/>
        <v>29</v>
      </c>
      <c r="C37" s="19" t="e">
        <f>'PARCIALES 211 A'!#REF!</f>
        <v>#REF!</v>
      </c>
      <c r="D37" s="30" t="e">
        <f>'PARCIALES 211 A'!H37:I37</f>
        <v>#VALUE!</v>
      </c>
      <c r="E37" s="31"/>
      <c r="F37" s="31"/>
      <c r="G37" s="31"/>
      <c r="H37" s="31"/>
      <c r="I37" s="32"/>
      <c r="J37" s="20">
        <f>+'PARCIALES 211 A'!N37</f>
        <v>0</v>
      </c>
      <c r="K37" s="20">
        <f t="shared" si="0"/>
        <v>0</v>
      </c>
    </row>
    <row r="38" spans="2:11" ht="15.75" x14ac:dyDescent="0.25">
      <c r="B38" s="19">
        <f t="shared" si="1"/>
        <v>30</v>
      </c>
      <c r="C38" s="19" t="e">
        <f>'PARCIALES 211 A'!#REF!</f>
        <v>#REF!</v>
      </c>
      <c r="D38" s="30" t="e">
        <f>'PARCIALES 211 A'!#REF!</f>
        <v>#REF!</v>
      </c>
      <c r="E38" s="31"/>
      <c r="F38" s="31"/>
      <c r="G38" s="31"/>
      <c r="H38" s="31"/>
      <c r="I38" s="32"/>
      <c r="J38" s="20" t="e">
        <f>+'PARCIALES 211 A'!#REF!</f>
        <v>#REF!</v>
      </c>
      <c r="K38" s="20" t="e">
        <f t="shared" si="0"/>
        <v>#REF!</v>
      </c>
    </row>
    <row r="39" spans="2:11" ht="15.75" x14ac:dyDescent="0.25">
      <c r="B39" s="19">
        <f t="shared" si="1"/>
        <v>31</v>
      </c>
      <c r="C39" s="19" t="e">
        <f>'PARCIALES 211 A'!#REF!</f>
        <v>#REF!</v>
      </c>
      <c r="D39" s="30" t="e">
        <f>'PARCIALES 211 A'!#REF!</f>
        <v>#REF!</v>
      </c>
      <c r="E39" s="31"/>
      <c r="F39" s="31"/>
      <c r="G39" s="31"/>
      <c r="H39" s="31"/>
      <c r="I39" s="32"/>
      <c r="J39" s="20" t="e">
        <f>+'PARCIALES 211 A'!#REF!</f>
        <v>#REF!</v>
      </c>
      <c r="K39" s="20" t="e">
        <f t="shared" si="0"/>
        <v>#REF!</v>
      </c>
    </row>
    <row r="40" spans="2:11" ht="15.75" x14ac:dyDescent="0.25">
      <c r="B40" s="19">
        <f t="shared" si="1"/>
        <v>32</v>
      </c>
      <c r="C40" s="19" t="e">
        <f>'PARCIALES 211 A'!#REF!</f>
        <v>#REF!</v>
      </c>
      <c r="D40" s="30" t="e">
        <f>'PARCIALES 211 A'!#REF!</f>
        <v>#REF!</v>
      </c>
      <c r="E40" s="31"/>
      <c r="F40" s="31"/>
      <c r="G40" s="31"/>
      <c r="H40" s="31"/>
      <c r="I40" s="32"/>
      <c r="J40" s="20" t="e">
        <f>+'PARCIALES 211 A'!#REF!</f>
        <v>#REF!</v>
      </c>
      <c r="K40" s="20" t="e">
        <f t="shared" si="0"/>
        <v>#REF!</v>
      </c>
    </row>
    <row r="41" spans="2:11" ht="15.75" x14ac:dyDescent="0.25">
      <c r="B41" s="19">
        <f t="shared" si="1"/>
        <v>33</v>
      </c>
      <c r="C41" s="19" t="e">
        <f>'PARCIALES 211 A'!#REF!</f>
        <v>#REF!</v>
      </c>
      <c r="D41" s="30" t="e">
        <f>'PARCIALES 211 A'!#REF!</f>
        <v>#REF!</v>
      </c>
      <c r="E41" s="31"/>
      <c r="F41" s="31"/>
      <c r="G41" s="31"/>
      <c r="H41" s="31"/>
      <c r="I41" s="32"/>
      <c r="J41" s="20" t="e">
        <f>+'PARCIALES 211 A'!#REF!</f>
        <v>#REF!</v>
      </c>
      <c r="K41" s="20" t="e">
        <f t="shared" si="0"/>
        <v>#REF!</v>
      </c>
    </row>
    <row r="42" spans="2:11" ht="15.75" x14ac:dyDescent="0.25">
      <c r="B42" s="19">
        <f t="shared" si="1"/>
        <v>34</v>
      </c>
      <c r="C42" s="19" t="e">
        <f>'PARCIALES 211 A'!#REF!</f>
        <v>#REF!</v>
      </c>
      <c r="D42" s="30" t="e">
        <f>'PARCIALES 211 A'!#REF!</f>
        <v>#REF!</v>
      </c>
      <c r="E42" s="31"/>
      <c r="F42" s="31"/>
      <c r="G42" s="31"/>
      <c r="H42" s="31"/>
      <c r="I42" s="32"/>
      <c r="J42" s="20" t="e">
        <f>+'PARCIALES 211 A'!#REF!</f>
        <v>#REF!</v>
      </c>
      <c r="K42" s="20" t="e">
        <f t="shared" si="0"/>
        <v>#REF!</v>
      </c>
    </row>
    <row r="43" spans="2:11" ht="15.75" x14ac:dyDescent="0.25">
      <c r="B43" s="19">
        <f t="shared" si="1"/>
        <v>35</v>
      </c>
      <c r="C43" s="19" t="e">
        <f>'PARCIALES 211 A'!#REF!</f>
        <v>#REF!</v>
      </c>
      <c r="D43" s="30" t="e">
        <f>'PARCIALES 211 A'!#REF!</f>
        <v>#REF!</v>
      </c>
      <c r="E43" s="31"/>
      <c r="F43" s="31"/>
      <c r="G43" s="31"/>
      <c r="H43" s="31"/>
      <c r="I43" s="32"/>
      <c r="J43" s="20" t="e">
        <f>+'PARCIALES 211 A'!#REF!</f>
        <v>#REF!</v>
      </c>
      <c r="K43" s="20" t="e">
        <f t="shared" si="0"/>
        <v>#REF!</v>
      </c>
    </row>
    <row r="44" spans="2:11" ht="15.75" x14ac:dyDescent="0.25">
      <c r="B44" s="19">
        <f t="shared" si="1"/>
        <v>36</v>
      </c>
      <c r="C44" s="19" t="e">
        <f>'PARCIALES 211 A'!#REF!</f>
        <v>#REF!</v>
      </c>
      <c r="D44" s="30" t="e">
        <f>'PARCIALES 211 A'!#REF!</f>
        <v>#REF!</v>
      </c>
      <c r="E44" s="31"/>
      <c r="F44" s="31"/>
      <c r="G44" s="31"/>
      <c r="H44" s="31"/>
      <c r="I44" s="32"/>
      <c r="J44" s="20" t="e">
        <f>+'PARCIALES 211 A'!#REF!</f>
        <v>#REF!</v>
      </c>
      <c r="K44" s="20" t="e">
        <f t="shared" si="0"/>
        <v>#REF!</v>
      </c>
    </row>
    <row r="45" spans="2:11" ht="15.75" x14ac:dyDescent="0.25">
      <c r="B45" s="19">
        <f t="shared" si="1"/>
        <v>37</v>
      </c>
      <c r="C45" s="19" t="e">
        <f>'PARCIALES 211 A'!#REF!</f>
        <v>#REF!</v>
      </c>
      <c r="D45" s="30" t="e">
        <f>'PARCIALES 211 A'!#REF!</f>
        <v>#REF!</v>
      </c>
      <c r="E45" s="31"/>
      <c r="F45" s="31"/>
      <c r="G45" s="31"/>
      <c r="H45" s="31"/>
      <c r="I45" s="32"/>
      <c r="J45" s="20" t="e">
        <f>+'PARCIALES 211 A'!#REF!</f>
        <v>#REF!</v>
      </c>
      <c r="K45" s="20" t="e">
        <f t="shared" si="0"/>
        <v>#REF!</v>
      </c>
    </row>
    <row r="46" spans="2:11" x14ac:dyDescent="0.25">
      <c r="C46" s="83"/>
      <c r="D46" s="83"/>
      <c r="E46" s="1"/>
    </row>
    <row r="47" spans="2:11" x14ac:dyDescent="0.25">
      <c r="C47" s="83"/>
      <c r="D47" s="83"/>
      <c r="E47" s="1"/>
      <c r="H47" s="85" t="s">
        <v>17</v>
      </c>
      <c r="I47" s="85"/>
      <c r="J47" s="5">
        <f>COUNTIF(K9:K45,"&gt;=70")</f>
        <v>0</v>
      </c>
      <c r="K47" s="1"/>
    </row>
    <row r="48" spans="2:11" x14ac:dyDescent="0.25">
      <c r="C48" s="83"/>
      <c r="D48" s="83"/>
      <c r="E48" s="9"/>
      <c r="H48" s="85" t="s">
        <v>18</v>
      </c>
      <c r="I48" s="85"/>
      <c r="J48" s="5">
        <f>COUNTIF(K9:K45,"&lt;70")</f>
        <v>28</v>
      </c>
      <c r="K48" s="1"/>
    </row>
    <row r="49" spans="3:11" x14ac:dyDescent="0.25">
      <c r="C49" s="83"/>
      <c r="D49" s="83"/>
      <c r="E49" s="83"/>
      <c r="H49" s="85" t="s">
        <v>19</v>
      </c>
      <c r="I49" s="85"/>
      <c r="J49" s="5">
        <f>COUNT(J9:J45)</f>
        <v>28</v>
      </c>
      <c r="K49" s="1"/>
    </row>
    <row r="50" spans="3:11" x14ac:dyDescent="0.25">
      <c r="C50" s="83"/>
      <c r="D50" s="83"/>
      <c r="E50" s="1"/>
      <c r="H50" s="84" t="s">
        <v>14</v>
      </c>
      <c r="I50" s="84"/>
      <c r="J50" s="10">
        <f>J47/J49</f>
        <v>0</v>
      </c>
      <c r="K50" s="16"/>
    </row>
    <row r="51" spans="3:11" x14ac:dyDescent="0.25">
      <c r="C51" s="83"/>
      <c r="D51" s="83"/>
      <c r="E51" s="1"/>
      <c r="H51" s="84" t="s">
        <v>15</v>
      </c>
      <c r="I51" s="84"/>
      <c r="J51" s="10">
        <f>J48/J49</f>
        <v>1</v>
      </c>
      <c r="K51" s="17"/>
    </row>
    <row r="52" spans="3:11" x14ac:dyDescent="0.25">
      <c r="C52" s="83"/>
      <c r="D52" s="83"/>
      <c r="E52" s="9"/>
    </row>
    <row r="53" spans="3:11" x14ac:dyDescent="0.25">
      <c r="C53" s="1"/>
      <c r="D53" s="1"/>
      <c r="E53" s="9"/>
    </row>
    <row r="55" spans="3:11" x14ac:dyDescent="0.25">
      <c r="J55" s="83"/>
      <c r="K55" s="83"/>
    </row>
    <row r="56" spans="3:11" x14ac:dyDescent="0.25">
      <c r="J56" s="82"/>
      <c r="K56" s="82"/>
    </row>
  </sheetData>
  <mergeCells count="21">
    <mergeCell ref="C46:D46"/>
    <mergeCell ref="B2:K2"/>
    <mergeCell ref="C3:K3"/>
    <mergeCell ref="D4:G4"/>
    <mergeCell ref="J4:K4"/>
    <mergeCell ref="D6:G6"/>
    <mergeCell ref="I6:J6"/>
    <mergeCell ref="D8:I8"/>
    <mergeCell ref="C47:D47"/>
    <mergeCell ref="H47:I47"/>
    <mergeCell ref="C48:D48"/>
    <mergeCell ref="H48:I48"/>
    <mergeCell ref="C49:E49"/>
    <mergeCell ref="H49:I49"/>
    <mergeCell ref="J56:K56"/>
    <mergeCell ref="C50:D50"/>
    <mergeCell ref="H50:I50"/>
    <mergeCell ref="C51:D51"/>
    <mergeCell ref="H51:I51"/>
    <mergeCell ref="C52:D52"/>
    <mergeCell ref="J55:K55"/>
  </mergeCells>
  <pageMargins left="0.70866141732283472" right="0.70866141732283472" top="0.74803149606299213" bottom="0.74803149606299213" header="0.31496062992125984" footer="0.31496062992125984"/>
  <pageSetup scale="8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DBCBFE-37B0-4A37-AC82-8424427F67EA}">
  <sheetPr>
    <pageSetUpPr fitToPage="1"/>
  </sheetPr>
  <dimension ref="B2:O40"/>
  <sheetViews>
    <sheetView zoomScale="81" zoomScaleNormal="53" workbookViewId="0"/>
  </sheetViews>
  <sheetFormatPr baseColWidth="10" defaultColWidth="10.7109375" defaultRowHeight="15" x14ac:dyDescent="0.25"/>
  <cols>
    <col min="1" max="1" width="1.42578125" style="36" customWidth="1"/>
    <col min="2" max="2" width="5" style="36" customWidth="1"/>
    <col min="3" max="3" width="13.5703125" style="36" customWidth="1"/>
    <col min="4" max="7" width="11.140625" style="36" customWidth="1"/>
    <col min="8" max="8" width="4.28515625" style="36" customWidth="1"/>
    <col min="9" max="9" width="7.5703125" style="36" customWidth="1"/>
    <col min="10" max="12" width="11.5703125" style="36" customWidth="1"/>
    <col min="13" max="13" width="12.7109375" style="36" customWidth="1"/>
    <col min="14" max="14" width="7.42578125" style="36" customWidth="1"/>
    <col min="15" max="15" width="2" style="36" customWidth="1"/>
    <col min="16" max="16" width="5.5703125" style="36" customWidth="1"/>
    <col min="17" max="17" width="49.140625" style="36" bestFit="1" customWidth="1"/>
    <col min="18" max="19" width="10.7109375" style="36"/>
    <col min="20" max="20" width="20.140625" style="36" bestFit="1" customWidth="1"/>
    <col min="21" max="21" width="29.28515625" style="36" bestFit="1" customWidth="1"/>
    <col min="22" max="16384" width="10.7109375" style="36"/>
  </cols>
  <sheetData>
    <row r="2" spans="2:15" ht="15.75" x14ac:dyDescent="0.25">
      <c r="B2" s="75" t="s">
        <v>9</v>
      </c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35"/>
      <c r="O2" s="35"/>
    </row>
    <row r="3" spans="2:15" x14ac:dyDescent="0.25">
      <c r="C3" s="80" t="s">
        <v>8</v>
      </c>
      <c r="D3" s="80"/>
      <c r="E3" s="80"/>
      <c r="F3" s="80"/>
      <c r="G3" s="80"/>
      <c r="H3" s="80"/>
      <c r="I3" s="80"/>
      <c r="J3" s="80"/>
      <c r="K3" s="80"/>
      <c r="L3" s="80"/>
      <c r="M3" s="80"/>
      <c r="N3" s="38"/>
      <c r="O3" s="38"/>
    </row>
    <row r="4" spans="2:15" ht="15.75" x14ac:dyDescent="0.25">
      <c r="C4" s="36" t="s">
        <v>0</v>
      </c>
      <c r="D4" s="81" t="s">
        <v>26</v>
      </c>
      <c r="E4" s="81"/>
      <c r="F4" s="81"/>
      <c r="G4" s="81"/>
      <c r="I4" s="36" t="s">
        <v>1</v>
      </c>
      <c r="J4" s="54" t="s">
        <v>84</v>
      </c>
      <c r="K4" s="55"/>
      <c r="L4" s="36" t="s">
        <v>2</v>
      </c>
      <c r="M4" s="39">
        <f>'PARCIALES 211 A'!M4</f>
        <v>45749</v>
      </c>
    </row>
    <row r="5" spans="2:15" ht="6.75" customHeight="1" x14ac:dyDescent="0.25">
      <c r="D5" s="40"/>
      <c r="E5" s="40"/>
      <c r="F5" s="40"/>
      <c r="G5" s="40"/>
    </row>
    <row r="6" spans="2:15" ht="15.75" x14ac:dyDescent="0.25">
      <c r="C6" s="36" t="s">
        <v>3</v>
      </c>
      <c r="D6" s="76" t="s">
        <v>25</v>
      </c>
      <c r="E6" s="76"/>
      <c r="F6" s="76"/>
      <c r="G6" s="76"/>
      <c r="I6" s="71" t="s">
        <v>20</v>
      </c>
      <c r="J6" s="71"/>
      <c r="K6" s="76" t="s">
        <v>24</v>
      </c>
      <c r="L6" s="76"/>
      <c r="M6" s="76"/>
    </row>
    <row r="7" spans="2:15" ht="11.25" customHeight="1" x14ac:dyDescent="0.25"/>
    <row r="8" spans="2:15" x14ac:dyDescent="0.25">
      <c r="B8" s="41" t="s">
        <v>4</v>
      </c>
      <c r="C8" s="41" t="s">
        <v>6</v>
      </c>
      <c r="D8" s="77" t="s">
        <v>5</v>
      </c>
      <c r="E8" s="78"/>
      <c r="F8" s="78"/>
      <c r="G8" s="78"/>
      <c r="H8" s="78"/>
      <c r="I8" s="79"/>
      <c r="J8" s="41" t="s">
        <v>7</v>
      </c>
      <c r="K8" s="41" t="s">
        <v>10</v>
      </c>
      <c r="L8" s="41" t="s">
        <v>11</v>
      </c>
      <c r="M8" s="41" t="s">
        <v>12</v>
      </c>
      <c r="N8" s="42" t="s">
        <v>23</v>
      </c>
    </row>
    <row r="9" spans="2:15" ht="18.75" x14ac:dyDescent="0.25">
      <c r="B9" s="43">
        <v>1</v>
      </c>
      <c r="C9" s="43" t="s">
        <v>85</v>
      </c>
      <c r="D9" s="44" t="s">
        <v>86</v>
      </c>
      <c r="E9" s="45"/>
      <c r="F9" s="45"/>
      <c r="G9" s="45"/>
      <c r="H9" s="45"/>
      <c r="I9" s="46"/>
      <c r="J9" s="47">
        <v>90</v>
      </c>
      <c r="K9" s="47"/>
      <c r="L9" s="47"/>
      <c r="M9" s="47"/>
      <c r="N9" s="48">
        <f>SUM(J9:M9)/4</f>
        <v>22.5</v>
      </c>
    </row>
    <row r="10" spans="2:15" ht="18.75" x14ac:dyDescent="0.25">
      <c r="B10" s="43">
        <f>B9+1</f>
        <v>2</v>
      </c>
      <c r="C10" s="43" t="s">
        <v>107</v>
      </c>
      <c r="D10" s="44" t="s">
        <v>87</v>
      </c>
      <c r="E10" s="45"/>
      <c r="F10" s="45"/>
      <c r="G10" s="45"/>
      <c r="H10" s="45"/>
      <c r="I10" s="46"/>
      <c r="J10" s="47">
        <v>85</v>
      </c>
      <c r="K10" s="47"/>
      <c r="L10" s="47"/>
      <c r="M10" s="47"/>
      <c r="N10" s="48">
        <f t="shared" ref="N10:N29" si="0">SUM(J10:M10)/4</f>
        <v>21.25</v>
      </c>
    </row>
    <row r="11" spans="2:15" ht="18.75" x14ac:dyDescent="0.25">
      <c r="B11" s="43">
        <f t="shared" ref="B11:B29" si="1">B10+1</f>
        <v>3</v>
      </c>
      <c r="C11" s="43" t="s">
        <v>108</v>
      </c>
      <c r="D11" s="44" t="s">
        <v>88</v>
      </c>
      <c r="E11" s="45"/>
      <c r="F11" s="45"/>
      <c r="G11" s="45"/>
      <c r="H11" s="45"/>
      <c r="I11" s="46"/>
      <c r="J11" s="47">
        <v>85</v>
      </c>
      <c r="K11" s="47"/>
      <c r="L11" s="47"/>
      <c r="M11" s="47"/>
      <c r="N11" s="48">
        <f t="shared" si="0"/>
        <v>21.25</v>
      </c>
    </row>
    <row r="12" spans="2:15" ht="18.75" x14ac:dyDescent="0.25">
      <c r="B12" s="43">
        <f t="shared" si="1"/>
        <v>4</v>
      </c>
      <c r="C12" s="43" t="s">
        <v>109</v>
      </c>
      <c r="D12" s="44" t="s">
        <v>89</v>
      </c>
      <c r="E12" s="45"/>
      <c r="F12" s="45"/>
      <c r="G12" s="45"/>
      <c r="H12" s="45"/>
      <c r="I12" s="46"/>
      <c r="J12" s="47">
        <v>85</v>
      </c>
      <c r="K12" s="47"/>
      <c r="L12" s="47"/>
      <c r="M12" s="47"/>
      <c r="N12" s="48">
        <f t="shared" si="0"/>
        <v>21.25</v>
      </c>
    </row>
    <row r="13" spans="2:15" ht="18.75" x14ac:dyDescent="0.25">
      <c r="B13" s="43">
        <f t="shared" si="1"/>
        <v>5</v>
      </c>
      <c r="C13" s="43" t="s">
        <v>110</v>
      </c>
      <c r="D13" s="44" t="s">
        <v>90</v>
      </c>
      <c r="E13" s="45"/>
      <c r="F13" s="45"/>
      <c r="G13" s="45"/>
      <c r="H13" s="45"/>
      <c r="I13" s="46"/>
      <c r="J13" s="47">
        <v>85</v>
      </c>
      <c r="K13" s="47"/>
      <c r="L13" s="47"/>
      <c r="M13" s="47"/>
      <c r="N13" s="48">
        <f t="shared" si="0"/>
        <v>21.25</v>
      </c>
    </row>
    <row r="14" spans="2:15" ht="18.75" x14ac:dyDescent="0.25">
      <c r="B14" s="43">
        <f t="shared" si="1"/>
        <v>6</v>
      </c>
      <c r="C14" s="43" t="s">
        <v>111</v>
      </c>
      <c r="D14" s="44" t="s">
        <v>91</v>
      </c>
      <c r="E14" s="45"/>
      <c r="F14" s="45"/>
      <c r="G14" s="45"/>
      <c r="H14" s="45"/>
      <c r="I14" s="46"/>
      <c r="J14" s="47">
        <v>85</v>
      </c>
      <c r="K14" s="47"/>
      <c r="L14" s="47"/>
      <c r="M14" s="47"/>
      <c r="N14" s="48">
        <f t="shared" si="0"/>
        <v>21.25</v>
      </c>
    </row>
    <row r="15" spans="2:15" ht="18.75" x14ac:dyDescent="0.25">
      <c r="B15" s="43">
        <f t="shared" si="1"/>
        <v>7</v>
      </c>
      <c r="C15" s="43" t="s">
        <v>112</v>
      </c>
      <c r="D15" s="44" t="s">
        <v>92</v>
      </c>
      <c r="E15" s="45"/>
      <c r="F15" s="45"/>
      <c r="G15" s="45"/>
      <c r="H15" s="45"/>
      <c r="I15" s="46"/>
      <c r="J15" s="47">
        <v>85</v>
      </c>
      <c r="K15" s="47"/>
      <c r="L15" s="47"/>
      <c r="M15" s="47"/>
      <c r="N15" s="48">
        <f t="shared" si="0"/>
        <v>21.25</v>
      </c>
    </row>
    <row r="16" spans="2:15" ht="18.75" x14ac:dyDescent="0.25">
      <c r="B16" s="43">
        <f t="shared" si="1"/>
        <v>8</v>
      </c>
      <c r="C16" s="43" t="s">
        <v>113</v>
      </c>
      <c r="D16" s="44" t="s">
        <v>93</v>
      </c>
      <c r="E16" s="45"/>
      <c r="F16" s="45"/>
      <c r="G16" s="45"/>
      <c r="H16" s="45"/>
      <c r="I16" s="46"/>
      <c r="J16" s="47">
        <v>90</v>
      </c>
      <c r="K16" s="47"/>
      <c r="L16" s="47"/>
      <c r="M16" s="47"/>
      <c r="N16" s="48">
        <f t="shared" si="0"/>
        <v>22.5</v>
      </c>
    </row>
    <row r="17" spans="2:14" ht="18.75" x14ac:dyDescent="0.25">
      <c r="B17" s="43">
        <f t="shared" si="1"/>
        <v>9</v>
      </c>
      <c r="C17" s="43" t="s">
        <v>114</v>
      </c>
      <c r="D17" s="44" t="s">
        <v>94</v>
      </c>
      <c r="E17" s="45"/>
      <c r="F17" s="45"/>
      <c r="G17" s="45"/>
      <c r="H17" s="45"/>
      <c r="I17" s="46"/>
      <c r="J17" s="47">
        <v>85</v>
      </c>
      <c r="K17" s="47"/>
      <c r="L17" s="47"/>
      <c r="M17" s="47"/>
      <c r="N17" s="48">
        <f t="shared" si="0"/>
        <v>21.25</v>
      </c>
    </row>
    <row r="18" spans="2:14" ht="18.75" x14ac:dyDescent="0.25">
      <c r="B18" s="43">
        <f t="shared" si="1"/>
        <v>10</v>
      </c>
      <c r="C18" s="43" t="s">
        <v>115</v>
      </c>
      <c r="D18" s="44" t="s">
        <v>95</v>
      </c>
      <c r="E18" s="45"/>
      <c r="F18" s="45"/>
      <c r="G18" s="45"/>
      <c r="H18" s="45"/>
      <c r="I18" s="46"/>
      <c r="J18" s="47">
        <v>85</v>
      </c>
      <c r="K18" s="47"/>
      <c r="L18" s="47"/>
      <c r="M18" s="47"/>
      <c r="N18" s="48">
        <f t="shared" si="0"/>
        <v>21.25</v>
      </c>
    </row>
    <row r="19" spans="2:14" ht="18.75" x14ac:dyDescent="0.25">
      <c r="B19" s="43">
        <f t="shared" si="1"/>
        <v>11</v>
      </c>
      <c r="C19" s="43" t="s">
        <v>116</v>
      </c>
      <c r="D19" s="44" t="s">
        <v>96</v>
      </c>
      <c r="E19" s="45"/>
      <c r="F19" s="45"/>
      <c r="G19" s="45"/>
      <c r="H19" s="45"/>
      <c r="I19" s="46"/>
      <c r="J19" s="47">
        <v>90</v>
      </c>
      <c r="K19" s="47"/>
      <c r="L19" s="47"/>
      <c r="M19" s="47"/>
      <c r="N19" s="48">
        <f t="shared" si="0"/>
        <v>22.5</v>
      </c>
    </row>
    <row r="20" spans="2:14" ht="18.75" x14ac:dyDescent="0.25">
      <c r="B20" s="43">
        <f t="shared" si="1"/>
        <v>12</v>
      </c>
      <c r="C20" s="43" t="s">
        <v>117</v>
      </c>
      <c r="D20" s="44" t="s">
        <v>97</v>
      </c>
      <c r="E20" s="45"/>
      <c r="F20" s="45"/>
      <c r="G20" s="45"/>
      <c r="H20" s="45"/>
      <c r="I20" s="46"/>
      <c r="J20" s="47">
        <v>85</v>
      </c>
      <c r="K20" s="47"/>
      <c r="L20" s="47"/>
      <c r="M20" s="47"/>
      <c r="N20" s="48">
        <f t="shared" si="0"/>
        <v>21.25</v>
      </c>
    </row>
    <row r="21" spans="2:14" ht="18.75" x14ac:dyDescent="0.25">
      <c r="B21" s="43">
        <f t="shared" si="1"/>
        <v>13</v>
      </c>
      <c r="C21" s="43" t="s">
        <v>118</v>
      </c>
      <c r="D21" s="44" t="s">
        <v>98</v>
      </c>
      <c r="E21" s="45"/>
      <c r="F21" s="45"/>
      <c r="G21" s="45"/>
      <c r="H21" s="45"/>
      <c r="I21" s="46"/>
      <c r="J21" s="47">
        <v>85</v>
      </c>
      <c r="K21" s="47"/>
      <c r="L21" s="47"/>
      <c r="M21" s="47"/>
      <c r="N21" s="48">
        <f t="shared" si="0"/>
        <v>21.25</v>
      </c>
    </row>
    <row r="22" spans="2:14" ht="18.75" x14ac:dyDescent="0.25">
      <c r="B22" s="43">
        <f t="shared" si="1"/>
        <v>14</v>
      </c>
      <c r="C22" s="43" t="s">
        <v>119</v>
      </c>
      <c r="D22" s="44" t="s">
        <v>99</v>
      </c>
      <c r="E22" s="45"/>
      <c r="F22" s="45"/>
      <c r="G22" s="45"/>
      <c r="H22" s="45"/>
      <c r="I22" s="46"/>
      <c r="J22" s="47">
        <v>90</v>
      </c>
      <c r="K22" s="47"/>
      <c r="L22" s="47"/>
      <c r="M22" s="47"/>
      <c r="N22" s="48">
        <f t="shared" si="0"/>
        <v>22.5</v>
      </c>
    </row>
    <row r="23" spans="2:14" ht="18.75" x14ac:dyDescent="0.25">
      <c r="B23" s="43">
        <f t="shared" si="1"/>
        <v>15</v>
      </c>
      <c r="C23" s="43" t="s">
        <v>120</v>
      </c>
      <c r="D23" s="44" t="s">
        <v>100</v>
      </c>
      <c r="E23" s="45"/>
      <c r="F23" s="45"/>
      <c r="G23" s="45"/>
      <c r="H23" s="45"/>
      <c r="I23" s="46"/>
      <c r="J23" s="47">
        <v>85</v>
      </c>
      <c r="K23" s="47"/>
      <c r="L23" s="47"/>
      <c r="M23" s="47"/>
      <c r="N23" s="48">
        <f t="shared" si="0"/>
        <v>21.25</v>
      </c>
    </row>
    <row r="24" spans="2:14" ht="18.75" x14ac:dyDescent="0.25">
      <c r="B24" s="43">
        <f t="shared" si="1"/>
        <v>16</v>
      </c>
      <c r="C24" s="43" t="s">
        <v>121</v>
      </c>
      <c r="D24" s="44" t="s">
        <v>101</v>
      </c>
      <c r="E24" s="45"/>
      <c r="F24" s="45"/>
      <c r="G24" s="45"/>
      <c r="H24" s="45"/>
      <c r="I24" s="46"/>
      <c r="J24" s="47">
        <v>85</v>
      </c>
      <c r="K24" s="47"/>
      <c r="L24" s="47"/>
      <c r="M24" s="47"/>
      <c r="N24" s="48">
        <f t="shared" si="0"/>
        <v>21.25</v>
      </c>
    </row>
    <row r="25" spans="2:14" ht="18.75" x14ac:dyDescent="0.25">
      <c r="B25" s="43">
        <f t="shared" si="1"/>
        <v>17</v>
      </c>
      <c r="C25" s="43" t="s">
        <v>122</v>
      </c>
      <c r="D25" s="44" t="s">
        <v>102</v>
      </c>
      <c r="E25" s="45"/>
      <c r="F25" s="45"/>
      <c r="G25" s="45"/>
      <c r="H25" s="45"/>
      <c r="I25" s="46"/>
      <c r="J25" s="47">
        <v>85</v>
      </c>
      <c r="K25" s="47"/>
      <c r="L25" s="47"/>
      <c r="M25" s="47"/>
      <c r="N25" s="48">
        <f t="shared" si="0"/>
        <v>21.25</v>
      </c>
    </row>
    <row r="26" spans="2:14" ht="18.75" x14ac:dyDescent="0.25">
      <c r="B26" s="43">
        <f t="shared" si="1"/>
        <v>18</v>
      </c>
      <c r="C26" s="43" t="s">
        <v>123</v>
      </c>
      <c r="D26" s="44" t="s">
        <v>103</v>
      </c>
      <c r="E26" s="45"/>
      <c r="F26" s="45"/>
      <c r="G26" s="45"/>
      <c r="H26" s="45"/>
      <c r="I26" s="46"/>
      <c r="J26" s="47">
        <v>85</v>
      </c>
      <c r="K26" s="47"/>
      <c r="L26" s="47"/>
      <c r="M26" s="47"/>
      <c r="N26" s="48">
        <f t="shared" si="0"/>
        <v>21.25</v>
      </c>
    </row>
    <row r="27" spans="2:14" ht="18.75" x14ac:dyDescent="0.25">
      <c r="B27" s="43">
        <f t="shared" si="1"/>
        <v>19</v>
      </c>
      <c r="C27" s="43" t="s">
        <v>124</v>
      </c>
      <c r="D27" s="44" t="s">
        <v>104</v>
      </c>
      <c r="E27" s="45"/>
      <c r="F27" s="45"/>
      <c r="G27" s="45"/>
      <c r="H27" s="45"/>
      <c r="I27" s="46"/>
      <c r="J27" s="47">
        <v>85</v>
      </c>
      <c r="K27" s="47"/>
      <c r="L27" s="47"/>
      <c r="M27" s="47"/>
      <c r="N27" s="48">
        <f t="shared" si="0"/>
        <v>21.25</v>
      </c>
    </row>
    <row r="28" spans="2:14" ht="18.75" x14ac:dyDescent="0.25">
      <c r="B28" s="43">
        <f t="shared" si="1"/>
        <v>20</v>
      </c>
      <c r="C28" s="43" t="s">
        <v>125</v>
      </c>
      <c r="D28" s="44" t="s">
        <v>105</v>
      </c>
      <c r="E28" s="45"/>
      <c r="F28" s="45"/>
      <c r="G28" s="45"/>
      <c r="H28" s="45"/>
      <c r="I28" s="46"/>
      <c r="J28" s="47">
        <v>85</v>
      </c>
      <c r="K28" s="47"/>
      <c r="L28" s="47"/>
      <c r="M28" s="47"/>
      <c r="N28" s="48">
        <f t="shared" si="0"/>
        <v>21.25</v>
      </c>
    </row>
    <row r="29" spans="2:14" ht="18.75" x14ac:dyDescent="0.25">
      <c r="B29" s="43">
        <f t="shared" si="1"/>
        <v>21</v>
      </c>
      <c r="C29" s="43" t="s">
        <v>126</v>
      </c>
      <c r="D29" s="44" t="s">
        <v>106</v>
      </c>
      <c r="E29" s="45"/>
      <c r="F29" s="45"/>
      <c r="G29" s="45"/>
      <c r="H29" s="45"/>
      <c r="I29" s="46"/>
      <c r="J29" s="47">
        <v>90</v>
      </c>
      <c r="K29" s="47"/>
      <c r="L29" s="47"/>
      <c r="M29" s="47"/>
      <c r="N29" s="48">
        <f t="shared" si="0"/>
        <v>22.5</v>
      </c>
    </row>
    <row r="30" spans="2:14" x14ac:dyDescent="0.25">
      <c r="C30" s="71"/>
      <c r="D30" s="71"/>
      <c r="E30" s="38"/>
    </row>
    <row r="31" spans="2:14" x14ac:dyDescent="0.25">
      <c r="C31" s="71"/>
      <c r="D31" s="71"/>
      <c r="E31" s="38"/>
      <c r="H31" s="73" t="s">
        <v>17</v>
      </c>
      <c r="I31" s="73"/>
      <c r="J31" s="41">
        <f>COUNTIF(J9:J29,"&gt;=70")</f>
        <v>21</v>
      </c>
      <c r="K31" s="41">
        <f>COUNTIF(K9:K29,"&gt;=70")</f>
        <v>0</v>
      </c>
      <c r="L31" s="41">
        <f>COUNTIF(L9:L29,"&gt;=70")</f>
        <v>0</v>
      </c>
      <c r="M31" s="41">
        <f>COUNTIF(M9:M29,"&gt;=70")</f>
        <v>0</v>
      </c>
      <c r="N31" s="49">
        <f>COUNTIF(N9:N29,"&gt;=70")</f>
        <v>0</v>
      </c>
    </row>
    <row r="32" spans="2:14" x14ac:dyDescent="0.25">
      <c r="C32" s="71"/>
      <c r="D32" s="71"/>
      <c r="E32" s="37"/>
      <c r="H32" s="73" t="s">
        <v>18</v>
      </c>
      <c r="I32" s="73"/>
      <c r="J32" s="41">
        <f>COUNTIF(J9:J30,"&lt;70")</f>
        <v>0</v>
      </c>
      <c r="K32" s="41">
        <f>COUNTIF(K9:K30,"&lt;70")</f>
        <v>0</v>
      </c>
      <c r="L32" s="41">
        <f>COUNTIF(L9:L30,"&lt;70")</f>
        <v>0</v>
      </c>
      <c r="M32" s="41">
        <f>COUNTIF(M9:M30,"&lt;70")</f>
        <v>0</v>
      </c>
      <c r="N32" s="49">
        <f>COUNTIF(N9:N30,"&lt;70")</f>
        <v>21</v>
      </c>
    </row>
    <row r="33" spans="3:14" x14ac:dyDescent="0.25">
      <c r="C33" s="71"/>
      <c r="D33" s="71"/>
      <c r="E33" s="71"/>
      <c r="H33" s="73" t="s">
        <v>19</v>
      </c>
      <c r="I33" s="73"/>
      <c r="J33" s="41">
        <f>COUNT(J9:J29)</f>
        <v>21</v>
      </c>
      <c r="K33" s="41">
        <f>COUNT(K9:K29)</f>
        <v>0</v>
      </c>
      <c r="L33" s="41">
        <f>COUNT(L9:L29)</f>
        <v>0</v>
      </c>
      <c r="M33" s="41">
        <f>COUNT(M9:M29)</f>
        <v>0</v>
      </c>
      <c r="N33" s="49">
        <f>COUNT(N9:N29)</f>
        <v>21</v>
      </c>
    </row>
    <row r="34" spans="3:14" x14ac:dyDescent="0.25">
      <c r="C34" s="71"/>
      <c r="D34" s="71"/>
      <c r="E34" s="38"/>
      <c r="H34" s="74" t="s">
        <v>14</v>
      </c>
      <c r="I34" s="74"/>
      <c r="J34" s="50">
        <f>J31/J33</f>
        <v>1</v>
      </c>
      <c r="K34" s="51" t="e">
        <f t="shared" ref="K34:N34" si="2">K31/K33</f>
        <v>#DIV/0!</v>
      </c>
      <c r="L34" s="51" t="e">
        <f t="shared" si="2"/>
        <v>#DIV/0!</v>
      </c>
      <c r="M34" s="51" t="e">
        <f t="shared" si="2"/>
        <v>#DIV/0!</v>
      </c>
      <c r="N34" s="52">
        <f t="shared" si="2"/>
        <v>0</v>
      </c>
    </row>
    <row r="35" spans="3:14" x14ac:dyDescent="0.25">
      <c r="C35" s="71"/>
      <c r="D35" s="71"/>
      <c r="E35" s="38"/>
      <c r="H35" s="74" t="s">
        <v>15</v>
      </c>
      <c r="I35" s="74"/>
      <c r="J35" s="50">
        <f>J32/J33</f>
        <v>0</v>
      </c>
      <c r="K35" s="50" t="e">
        <f t="shared" ref="K35:N35" si="3">K32/K33</f>
        <v>#DIV/0!</v>
      </c>
      <c r="L35" s="51" t="e">
        <f t="shared" si="3"/>
        <v>#DIV/0!</v>
      </c>
      <c r="M35" s="51" t="e">
        <f t="shared" si="3"/>
        <v>#DIV/0!</v>
      </c>
      <c r="N35" s="52">
        <f t="shared" si="3"/>
        <v>1</v>
      </c>
    </row>
    <row r="36" spans="3:14" x14ac:dyDescent="0.25">
      <c r="C36" s="71"/>
      <c r="D36" s="71"/>
      <c r="E36" s="37"/>
    </row>
    <row r="37" spans="3:14" x14ac:dyDescent="0.25">
      <c r="C37" s="38"/>
      <c r="D37" s="38"/>
      <c r="E37" s="37"/>
    </row>
    <row r="39" spans="3:14" x14ac:dyDescent="0.25">
      <c r="J39" s="72"/>
      <c r="K39" s="72"/>
      <c r="L39" s="72"/>
      <c r="M39" s="72"/>
    </row>
    <row r="40" spans="3:14" x14ac:dyDescent="0.25">
      <c r="J40" s="70" t="s">
        <v>16</v>
      </c>
      <c r="K40" s="70"/>
      <c r="L40" s="70"/>
      <c r="M40" s="70"/>
    </row>
  </sheetData>
  <mergeCells count="21">
    <mergeCell ref="C36:D36"/>
    <mergeCell ref="J39:M39"/>
    <mergeCell ref="J40:M40"/>
    <mergeCell ref="C33:E33"/>
    <mergeCell ref="H33:I33"/>
    <mergeCell ref="C34:D34"/>
    <mergeCell ref="H34:I34"/>
    <mergeCell ref="C35:D35"/>
    <mergeCell ref="H35:I35"/>
    <mergeCell ref="D8:I8"/>
    <mergeCell ref="C30:D30"/>
    <mergeCell ref="C31:D31"/>
    <mergeCell ref="H31:I31"/>
    <mergeCell ref="C32:D32"/>
    <mergeCell ref="H32:I32"/>
    <mergeCell ref="B2:M2"/>
    <mergeCell ref="C3:M3"/>
    <mergeCell ref="D4:G4"/>
    <mergeCell ref="D6:G6"/>
    <mergeCell ref="I6:J6"/>
    <mergeCell ref="K6:M6"/>
  </mergeCells>
  <printOptions horizontalCentered="1"/>
  <pageMargins left="0.23622047244094491" right="0.23622047244094491" top="0.74803149606299213" bottom="0.74803149606299213" header="0.31496062992125984" footer="0.31496062992125984"/>
  <pageSetup scale="77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8D8A12-42BD-48E7-9BA7-C18F43F42948}">
  <sheetPr>
    <pageSetUpPr fitToPage="1"/>
  </sheetPr>
  <dimension ref="B2:P35"/>
  <sheetViews>
    <sheetView topLeftCell="A5" zoomScale="83" workbookViewId="0">
      <selection activeCell="R12" sqref="R12"/>
    </sheetView>
  </sheetViews>
  <sheetFormatPr baseColWidth="10" defaultColWidth="10.7109375" defaultRowHeight="15" x14ac:dyDescent="0.25"/>
  <cols>
    <col min="1" max="1" width="1.42578125" customWidth="1"/>
    <col min="2" max="2" width="5" customWidth="1"/>
    <col min="3" max="3" width="13" bestFit="1" customWidth="1"/>
    <col min="4" max="7" width="10.85546875" customWidth="1"/>
    <col min="8" max="8" width="5" customWidth="1"/>
    <col min="9" max="9" width="7.5703125" customWidth="1"/>
    <col min="10" max="10" width="8.7109375" customWidth="1"/>
    <col min="11" max="11" width="7.7109375" customWidth="1"/>
    <col min="12" max="13" width="8.28515625" customWidth="1"/>
    <col min="14" max="14" width="8.140625" customWidth="1"/>
    <col min="15" max="15" width="9" customWidth="1"/>
    <col min="16" max="16" width="2" customWidth="1"/>
    <col min="17" max="17" width="5.5703125" customWidth="1"/>
    <col min="18" max="18" width="49.140625" bestFit="1" customWidth="1"/>
    <col min="21" max="21" width="33" bestFit="1" customWidth="1"/>
  </cols>
  <sheetData>
    <row r="2" spans="2:16" ht="15.75" x14ac:dyDescent="0.25">
      <c r="B2" s="86" t="s">
        <v>9</v>
      </c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3"/>
      <c r="P2" s="3"/>
    </row>
    <row r="3" spans="2:16" x14ac:dyDescent="0.25">
      <c r="C3" s="82" t="s">
        <v>8</v>
      </c>
      <c r="D3" s="82"/>
      <c r="E3" s="82"/>
      <c r="F3" s="82"/>
      <c r="G3" s="82"/>
      <c r="H3" s="82"/>
      <c r="I3" s="82"/>
      <c r="J3" s="82"/>
      <c r="K3" s="82"/>
      <c r="L3" s="82"/>
      <c r="M3" s="82"/>
      <c r="N3" s="82"/>
      <c r="O3" s="1"/>
      <c r="P3" s="1"/>
    </row>
    <row r="4" spans="2:16" ht="15.75" x14ac:dyDescent="0.25">
      <c r="C4" t="s">
        <v>0</v>
      </c>
      <c r="D4" s="92" t="s">
        <v>127</v>
      </c>
      <c r="E4" s="92"/>
      <c r="F4" s="92"/>
      <c r="G4" s="92"/>
      <c r="I4" t="s">
        <v>1</v>
      </c>
      <c r="J4" s="91" t="s">
        <v>128</v>
      </c>
      <c r="K4" s="91"/>
      <c r="M4" t="s">
        <v>2</v>
      </c>
      <c r="N4" s="93">
        <f>'PARCIALES 211 A'!M4:M4</f>
        <v>45749</v>
      </c>
      <c r="O4" s="93"/>
    </row>
    <row r="5" spans="2:16" ht="6.75" customHeight="1" x14ac:dyDescent="0.25">
      <c r="D5" s="6"/>
      <c r="E5" s="6"/>
      <c r="F5" s="6"/>
      <c r="G5" s="6"/>
    </row>
    <row r="6" spans="2:16" ht="15.75" x14ac:dyDescent="0.25">
      <c r="C6" t="s">
        <v>3</v>
      </c>
      <c r="D6" s="91" t="str">
        <f>'PARCIALES 211 A'!D6:G6</f>
        <v>FEB 25 - JUN 25</v>
      </c>
      <c r="E6" s="91"/>
      <c r="F6" s="91"/>
      <c r="G6" s="91"/>
      <c r="I6" s="83" t="s">
        <v>20</v>
      </c>
      <c r="J6" s="83"/>
      <c r="K6" s="34" t="str">
        <f>'PARCIALES 211 A'!K6:M6</f>
        <v>L.C. GUILLERMO MORALES CADENA</v>
      </c>
      <c r="L6" s="34"/>
      <c r="M6" s="34"/>
      <c r="N6" s="34"/>
    </row>
    <row r="7" spans="2:16" ht="11.25" customHeight="1" x14ac:dyDescent="0.25"/>
    <row r="8" spans="2:16" x14ac:dyDescent="0.25">
      <c r="B8" s="4" t="s">
        <v>4</v>
      </c>
      <c r="C8" s="5" t="s">
        <v>6</v>
      </c>
      <c r="D8" s="85" t="s">
        <v>5</v>
      </c>
      <c r="E8" s="85"/>
      <c r="F8" s="85"/>
      <c r="G8" s="85"/>
      <c r="H8" s="85"/>
      <c r="I8" s="85"/>
      <c r="J8" s="5" t="s">
        <v>7</v>
      </c>
      <c r="K8" s="5" t="s">
        <v>10</v>
      </c>
      <c r="L8" s="5" t="s">
        <v>11</v>
      </c>
      <c r="M8" s="5" t="s">
        <v>12</v>
      </c>
      <c r="N8" s="5" t="s">
        <v>13</v>
      </c>
      <c r="O8" s="11" t="s">
        <v>23</v>
      </c>
    </row>
    <row r="9" spans="2:16" ht="18.75" x14ac:dyDescent="0.3">
      <c r="B9" s="21">
        <v>1</v>
      </c>
      <c r="C9" s="21" t="s">
        <v>129</v>
      </c>
      <c r="D9" s="25" t="s">
        <v>143</v>
      </c>
      <c r="E9" s="26"/>
      <c r="F9" s="26"/>
      <c r="G9" s="26"/>
      <c r="H9" s="26"/>
      <c r="I9" s="27"/>
      <c r="J9" s="22">
        <v>100</v>
      </c>
      <c r="K9" s="22">
        <v>98</v>
      </c>
      <c r="L9" s="22">
        <v>84</v>
      </c>
      <c r="M9" s="22"/>
      <c r="N9" s="22"/>
      <c r="O9" s="23">
        <f>SUM(J9:N9)/5</f>
        <v>56.4</v>
      </c>
    </row>
    <row r="10" spans="2:16" ht="18.75" x14ac:dyDescent="0.3">
      <c r="B10" s="21">
        <f t="shared" ref="B10:B24" si="0">B9+1</f>
        <v>2</v>
      </c>
      <c r="C10" s="21" t="s">
        <v>130</v>
      </c>
      <c r="D10" s="25" t="s">
        <v>144</v>
      </c>
      <c r="E10" s="26"/>
      <c r="F10" s="26"/>
      <c r="G10" s="26"/>
      <c r="H10" s="26"/>
      <c r="I10" s="27"/>
      <c r="J10" s="22">
        <v>100</v>
      </c>
      <c r="K10" s="22">
        <v>99.5</v>
      </c>
      <c r="L10" s="22">
        <f>92+5</f>
        <v>97</v>
      </c>
      <c r="M10" s="22"/>
      <c r="N10" s="22"/>
      <c r="O10" s="23">
        <f t="shared" ref="O10:O24" si="1">SUM(J10:N10)/5</f>
        <v>59.3</v>
      </c>
    </row>
    <row r="11" spans="2:16" ht="18.75" x14ac:dyDescent="0.3">
      <c r="B11" s="21">
        <f t="shared" si="0"/>
        <v>3</v>
      </c>
      <c r="C11" s="21" t="s">
        <v>131</v>
      </c>
      <c r="D11" s="25" t="s">
        <v>145</v>
      </c>
      <c r="E11" s="26"/>
      <c r="F11" s="26"/>
      <c r="G11" s="26"/>
      <c r="H11" s="26"/>
      <c r="I11" s="27"/>
      <c r="J11" s="22">
        <v>90</v>
      </c>
      <c r="K11" s="22">
        <v>78</v>
      </c>
      <c r="L11" s="22">
        <f>74+5</f>
        <v>79</v>
      </c>
      <c r="M11" s="22"/>
      <c r="N11" s="22"/>
      <c r="O11" s="23">
        <f t="shared" si="1"/>
        <v>49.4</v>
      </c>
    </row>
    <row r="12" spans="2:16" ht="18.75" x14ac:dyDescent="0.3">
      <c r="B12" s="21">
        <f t="shared" si="0"/>
        <v>4</v>
      </c>
      <c r="C12" s="21" t="s">
        <v>132</v>
      </c>
      <c r="D12" s="25" t="s">
        <v>146</v>
      </c>
      <c r="E12" s="26"/>
      <c r="F12" s="26"/>
      <c r="G12" s="26"/>
      <c r="H12" s="26"/>
      <c r="I12" s="27"/>
      <c r="J12" s="22">
        <v>100</v>
      </c>
      <c r="K12" s="22">
        <v>100</v>
      </c>
      <c r="L12" s="22">
        <f>86+5</f>
        <v>91</v>
      </c>
      <c r="M12" s="22"/>
      <c r="N12" s="22"/>
      <c r="O12" s="23">
        <f t="shared" si="1"/>
        <v>58.2</v>
      </c>
    </row>
    <row r="13" spans="2:16" ht="18.75" x14ac:dyDescent="0.3">
      <c r="B13" s="21">
        <f t="shared" si="0"/>
        <v>5</v>
      </c>
      <c r="C13" s="21" t="s">
        <v>133</v>
      </c>
      <c r="D13" s="25" t="s">
        <v>147</v>
      </c>
      <c r="E13" s="26"/>
      <c r="F13" s="26"/>
      <c r="G13" s="26"/>
      <c r="H13" s="26"/>
      <c r="I13" s="27"/>
      <c r="J13" s="22">
        <v>95</v>
      </c>
      <c r="K13" s="22">
        <v>94</v>
      </c>
      <c r="L13" s="22">
        <f>78+5</f>
        <v>83</v>
      </c>
      <c r="M13" s="22"/>
      <c r="N13" s="22"/>
      <c r="O13" s="23">
        <f t="shared" si="1"/>
        <v>54.4</v>
      </c>
    </row>
    <row r="14" spans="2:16" ht="18.75" x14ac:dyDescent="0.3">
      <c r="B14" s="21">
        <f t="shared" si="0"/>
        <v>6</v>
      </c>
      <c r="C14" s="21" t="s">
        <v>134</v>
      </c>
      <c r="D14" s="25" t="s">
        <v>148</v>
      </c>
      <c r="E14" s="26"/>
      <c r="F14" s="26"/>
      <c r="G14" s="26"/>
      <c r="H14" s="26"/>
      <c r="I14" s="27"/>
      <c r="J14" s="22">
        <v>90</v>
      </c>
      <c r="K14" s="22">
        <v>82</v>
      </c>
      <c r="L14" s="56">
        <v>58</v>
      </c>
      <c r="M14" s="22"/>
      <c r="N14" s="22"/>
      <c r="O14" s="23">
        <f t="shared" si="1"/>
        <v>46</v>
      </c>
    </row>
    <row r="15" spans="2:16" ht="18.75" x14ac:dyDescent="0.3">
      <c r="B15" s="21">
        <f t="shared" si="0"/>
        <v>7</v>
      </c>
      <c r="C15" s="21" t="s">
        <v>135</v>
      </c>
      <c r="D15" s="25" t="s">
        <v>149</v>
      </c>
      <c r="E15" s="26"/>
      <c r="F15" s="26"/>
      <c r="G15" s="26"/>
      <c r="H15" s="26"/>
      <c r="I15" s="27"/>
      <c r="J15" s="22">
        <v>97.5</v>
      </c>
      <c r="K15" s="22">
        <v>98</v>
      </c>
      <c r="L15" s="22">
        <v>86</v>
      </c>
      <c r="M15" s="22"/>
      <c r="N15" s="22"/>
      <c r="O15" s="23">
        <f t="shared" si="1"/>
        <v>56.3</v>
      </c>
    </row>
    <row r="16" spans="2:16" ht="18.75" x14ac:dyDescent="0.3">
      <c r="B16" s="21">
        <f t="shared" si="0"/>
        <v>8</v>
      </c>
      <c r="C16" s="21" t="s">
        <v>136</v>
      </c>
      <c r="D16" s="25" t="s">
        <v>150</v>
      </c>
      <c r="E16" s="26"/>
      <c r="F16" s="26"/>
      <c r="G16" s="26"/>
      <c r="H16" s="26"/>
      <c r="I16" s="27"/>
      <c r="J16" s="22">
        <v>95</v>
      </c>
      <c r="K16" s="22">
        <v>97.25</v>
      </c>
      <c r="L16" s="22">
        <f>94+5</f>
        <v>99</v>
      </c>
      <c r="M16" s="22"/>
      <c r="N16" s="22"/>
      <c r="O16" s="23">
        <f t="shared" si="1"/>
        <v>58.25</v>
      </c>
    </row>
    <row r="17" spans="2:15" ht="18.75" x14ac:dyDescent="0.3">
      <c r="B17" s="21">
        <f t="shared" si="0"/>
        <v>9</v>
      </c>
      <c r="C17" s="21" t="s">
        <v>137</v>
      </c>
      <c r="D17" s="25" t="s">
        <v>151</v>
      </c>
      <c r="E17" s="26"/>
      <c r="F17" s="26"/>
      <c r="G17" s="26"/>
      <c r="H17" s="26"/>
      <c r="I17" s="27"/>
      <c r="J17" s="22">
        <v>100</v>
      </c>
      <c r="K17" s="22">
        <v>88</v>
      </c>
      <c r="L17" s="22">
        <f>82+5</f>
        <v>87</v>
      </c>
      <c r="M17" s="22"/>
      <c r="N17" s="22"/>
      <c r="O17" s="23">
        <f t="shared" si="1"/>
        <v>55</v>
      </c>
    </row>
    <row r="18" spans="2:15" ht="18.75" x14ac:dyDescent="0.3">
      <c r="B18" s="21">
        <f t="shared" si="0"/>
        <v>10</v>
      </c>
      <c r="C18" s="21" t="s">
        <v>138</v>
      </c>
      <c r="D18" s="25" t="s">
        <v>152</v>
      </c>
      <c r="E18" s="26"/>
      <c r="F18" s="26"/>
      <c r="G18" s="26"/>
      <c r="H18" s="26"/>
      <c r="I18" s="27"/>
      <c r="J18" s="22">
        <v>100</v>
      </c>
      <c r="K18" s="22">
        <v>82</v>
      </c>
      <c r="L18" s="56">
        <v>60</v>
      </c>
      <c r="M18" s="22"/>
      <c r="N18" s="22"/>
      <c r="O18" s="23">
        <f t="shared" si="1"/>
        <v>48.4</v>
      </c>
    </row>
    <row r="19" spans="2:15" ht="18.75" x14ac:dyDescent="0.3">
      <c r="B19" s="21">
        <f t="shared" si="0"/>
        <v>11</v>
      </c>
      <c r="C19" s="21" t="s">
        <v>139</v>
      </c>
      <c r="D19" s="25" t="s">
        <v>153</v>
      </c>
      <c r="E19" s="26"/>
      <c r="F19" s="26"/>
      <c r="G19" s="26"/>
      <c r="H19" s="26"/>
      <c r="I19" s="27"/>
      <c r="J19" s="22">
        <v>100</v>
      </c>
      <c r="K19" s="22">
        <v>94</v>
      </c>
      <c r="L19" s="22">
        <f>82+5</f>
        <v>87</v>
      </c>
      <c r="M19" s="22"/>
      <c r="N19" s="22"/>
      <c r="O19" s="23">
        <f t="shared" si="1"/>
        <v>56.2</v>
      </c>
    </row>
    <row r="20" spans="2:15" ht="18.75" x14ac:dyDescent="0.3">
      <c r="B20" s="21">
        <f t="shared" si="0"/>
        <v>12</v>
      </c>
      <c r="C20" s="21" t="s">
        <v>140</v>
      </c>
      <c r="D20" s="25" t="s">
        <v>154</v>
      </c>
      <c r="E20" s="26"/>
      <c r="F20" s="26"/>
      <c r="G20" s="26"/>
      <c r="H20" s="26"/>
      <c r="I20" s="27"/>
      <c r="J20" s="22">
        <v>100</v>
      </c>
      <c r="K20" s="22">
        <v>98</v>
      </c>
      <c r="L20" s="22">
        <v>88</v>
      </c>
      <c r="M20" s="22"/>
      <c r="N20" s="22"/>
      <c r="O20" s="23">
        <f t="shared" si="1"/>
        <v>57.2</v>
      </c>
    </row>
    <row r="21" spans="2:15" ht="18.75" x14ac:dyDescent="0.3">
      <c r="B21" s="21">
        <f t="shared" si="0"/>
        <v>13</v>
      </c>
      <c r="C21" s="21" t="s">
        <v>141</v>
      </c>
      <c r="D21" s="25" t="s">
        <v>155</v>
      </c>
      <c r="E21" s="26"/>
      <c r="F21" s="26"/>
      <c r="G21" s="26"/>
      <c r="H21" s="26"/>
      <c r="I21" s="27"/>
      <c r="J21" s="22">
        <v>95</v>
      </c>
      <c r="K21" s="22">
        <v>93.25</v>
      </c>
      <c r="L21" s="22">
        <f>86+5</f>
        <v>91</v>
      </c>
      <c r="M21" s="22"/>
      <c r="N21" s="22"/>
      <c r="O21" s="23">
        <f t="shared" si="1"/>
        <v>55.85</v>
      </c>
    </row>
    <row r="22" spans="2:15" ht="18.75" x14ac:dyDescent="0.3">
      <c r="B22" s="21">
        <f t="shared" si="0"/>
        <v>14</v>
      </c>
      <c r="C22" s="21" t="s">
        <v>142</v>
      </c>
      <c r="D22" s="25" t="s">
        <v>156</v>
      </c>
      <c r="E22" s="26"/>
      <c r="F22" s="26"/>
      <c r="G22" s="26"/>
      <c r="H22" s="26"/>
      <c r="I22" s="27"/>
      <c r="J22" s="22">
        <v>80</v>
      </c>
      <c r="K22" s="22">
        <v>100</v>
      </c>
      <c r="L22" s="22">
        <v>82</v>
      </c>
      <c r="M22" s="22"/>
      <c r="N22" s="22"/>
      <c r="O22" s="23">
        <f t="shared" si="1"/>
        <v>52.4</v>
      </c>
    </row>
    <row r="23" spans="2:15" ht="18.75" x14ac:dyDescent="0.3">
      <c r="B23" s="21">
        <f t="shared" si="0"/>
        <v>15</v>
      </c>
      <c r="C23" s="21" t="s">
        <v>157</v>
      </c>
      <c r="D23" s="25" t="s">
        <v>159</v>
      </c>
      <c r="E23" s="26"/>
      <c r="F23" s="26"/>
      <c r="G23" s="26"/>
      <c r="H23" s="26"/>
      <c r="I23" s="27"/>
      <c r="J23" s="22">
        <v>97.5</v>
      </c>
      <c r="K23" s="22">
        <v>100</v>
      </c>
      <c r="L23" s="56">
        <v>48</v>
      </c>
      <c r="M23" s="22"/>
      <c r="N23" s="22"/>
      <c r="O23" s="23">
        <f t="shared" si="1"/>
        <v>49.1</v>
      </c>
    </row>
    <row r="24" spans="2:15" ht="18.75" x14ac:dyDescent="0.3">
      <c r="B24" s="21">
        <f t="shared" si="0"/>
        <v>16</v>
      </c>
      <c r="C24" s="21" t="s">
        <v>158</v>
      </c>
      <c r="D24" s="25" t="s">
        <v>160</v>
      </c>
      <c r="E24" s="26"/>
      <c r="F24" s="26"/>
      <c r="G24" s="26"/>
      <c r="H24" s="26"/>
      <c r="I24" s="27"/>
      <c r="J24" s="22">
        <v>85</v>
      </c>
      <c r="K24" s="56">
        <v>42</v>
      </c>
      <c r="L24" s="22">
        <f>86+5</f>
        <v>91</v>
      </c>
      <c r="M24" s="22"/>
      <c r="N24" s="22"/>
      <c r="O24" s="23">
        <f t="shared" si="1"/>
        <v>43.6</v>
      </c>
    </row>
    <row r="25" spans="2:15" x14ac:dyDescent="0.25">
      <c r="C25" s="83"/>
      <c r="D25" s="83"/>
      <c r="E25" s="1"/>
    </row>
    <row r="26" spans="2:15" x14ac:dyDescent="0.25">
      <c r="C26" s="83"/>
      <c r="D26" s="83"/>
      <c r="E26" s="1"/>
      <c r="H26" s="85" t="s">
        <v>17</v>
      </c>
      <c r="I26" s="85"/>
      <c r="J26" s="5">
        <f>COUNTIF(J9:J24,"&gt;=70")</f>
        <v>16</v>
      </c>
      <c r="K26" s="5">
        <f>COUNTIF(K9:K24,"&gt;=70")</f>
        <v>15</v>
      </c>
      <c r="L26" s="5">
        <f>COUNTIF(L9:L24,"&gt;=70")</f>
        <v>13</v>
      </c>
      <c r="M26" s="5"/>
      <c r="N26" s="5">
        <f>COUNTIF(N9:N24,"&gt;=70")</f>
        <v>0</v>
      </c>
      <c r="O26" s="15">
        <f>COUNTIF(O9:O24,"&gt;=70")</f>
        <v>0</v>
      </c>
    </row>
    <row r="27" spans="2:15" x14ac:dyDescent="0.25">
      <c r="C27" s="83"/>
      <c r="D27" s="83"/>
      <c r="E27" s="9"/>
      <c r="H27" s="85" t="s">
        <v>18</v>
      </c>
      <c r="I27" s="85"/>
      <c r="J27" s="5">
        <f>COUNTIF(J9:J25,"&lt;70")</f>
        <v>0</v>
      </c>
      <c r="K27" s="5">
        <f>COUNTIF(K9:K25,"&lt;70")</f>
        <v>1</v>
      </c>
      <c r="L27" s="5">
        <f>COUNTIF(L9:L25,"&lt;70")</f>
        <v>3</v>
      </c>
      <c r="M27" s="5"/>
      <c r="N27" s="5">
        <f>COUNTIF(N9:N25,"&lt;70")</f>
        <v>0</v>
      </c>
      <c r="O27" s="15">
        <f>COUNTIF(O9:O25,"&lt;70")</f>
        <v>16</v>
      </c>
    </row>
    <row r="28" spans="2:15" x14ac:dyDescent="0.25">
      <c r="C28" s="83"/>
      <c r="D28" s="83"/>
      <c r="E28" s="83"/>
      <c r="H28" s="85" t="s">
        <v>19</v>
      </c>
      <c r="I28" s="85"/>
      <c r="J28" s="5">
        <f>COUNT(J9:J24)</f>
        <v>16</v>
      </c>
      <c r="K28" s="5">
        <f>COUNT(K9:K24)</f>
        <v>16</v>
      </c>
      <c r="L28" s="5">
        <f>COUNT(L9:L24)</f>
        <v>16</v>
      </c>
      <c r="M28" s="5"/>
      <c r="N28" s="5">
        <f>COUNT(N9:N24)</f>
        <v>0</v>
      </c>
      <c r="O28" s="15">
        <f>COUNT(O9:O24)</f>
        <v>16</v>
      </c>
    </row>
    <row r="29" spans="2:15" x14ac:dyDescent="0.25">
      <c r="C29" s="83"/>
      <c r="D29" s="83"/>
      <c r="E29" s="1"/>
      <c r="H29" s="84" t="s">
        <v>14</v>
      </c>
      <c r="I29" s="84"/>
      <c r="J29" s="10">
        <f>J26/J28</f>
        <v>1</v>
      </c>
      <c r="K29" s="12">
        <f t="shared" ref="K29:O29" si="2">K26/K28</f>
        <v>0.9375</v>
      </c>
      <c r="L29" s="12">
        <f t="shared" si="2"/>
        <v>0.8125</v>
      </c>
      <c r="M29" s="12"/>
      <c r="N29" s="12" t="e">
        <f t="shared" si="2"/>
        <v>#DIV/0!</v>
      </c>
      <c r="O29" s="14">
        <f t="shared" si="2"/>
        <v>0</v>
      </c>
    </row>
    <row r="30" spans="2:15" x14ac:dyDescent="0.25">
      <c r="C30" s="83"/>
      <c r="D30" s="83"/>
      <c r="E30" s="1"/>
      <c r="H30" s="84" t="s">
        <v>15</v>
      </c>
      <c r="I30" s="84"/>
      <c r="J30" s="10">
        <f>J27/J28</f>
        <v>0</v>
      </c>
      <c r="K30" s="10">
        <f t="shared" ref="K30:O30" si="3">K27/K28</f>
        <v>6.25E-2</v>
      </c>
      <c r="L30" s="12">
        <f t="shared" si="3"/>
        <v>0.1875</v>
      </c>
      <c r="M30" s="12"/>
      <c r="N30" s="12" t="e">
        <f t="shared" si="3"/>
        <v>#DIV/0!</v>
      </c>
      <c r="O30" s="14">
        <f t="shared" si="3"/>
        <v>1</v>
      </c>
    </row>
    <row r="31" spans="2:15" x14ac:dyDescent="0.25">
      <c r="C31" s="83"/>
      <c r="D31" s="83"/>
      <c r="E31" s="9"/>
    </row>
    <row r="32" spans="2:15" x14ac:dyDescent="0.25">
      <c r="C32" s="1"/>
      <c r="D32" s="1"/>
      <c r="E32" s="9"/>
    </row>
    <row r="34" spans="10:14" x14ac:dyDescent="0.25">
      <c r="J34" s="90"/>
      <c r="K34" s="90"/>
      <c r="L34" s="90"/>
      <c r="M34" s="90"/>
      <c r="N34" s="90"/>
    </row>
    <row r="35" spans="10:14" x14ac:dyDescent="0.25">
      <c r="J35" s="89" t="s">
        <v>16</v>
      </c>
      <c r="K35" s="89"/>
      <c r="L35" s="89"/>
      <c r="M35" s="89"/>
      <c r="N35" s="89"/>
    </row>
  </sheetData>
  <mergeCells count="22">
    <mergeCell ref="D6:G6"/>
    <mergeCell ref="I6:J6"/>
    <mergeCell ref="B2:N2"/>
    <mergeCell ref="C3:N3"/>
    <mergeCell ref="D4:G4"/>
    <mergeCell ref="J4:K4"/>
    <mergeCell ref="N4:O4"/>
    <mergeCell ref="D8:I8"/>
    <mergeCell ref="C25:D25"/>
    <mergeCell ref="C26:D26"/>
    <mergeCell ref="H26:I26"/>
    <mergeCell ref="C27:D27"/>
    <mergeCell ref="H27:I27"/>
    <mergeCell ref="C28:E28"/>
    <mergeCell ref="H28:I28"/>
    <mergeCell ref="J35:N35"/>
    <mergeCell ref="C29:D29"/>
    <mergeCell ref="H29:I29"/>
    <mergeCell ref="C30:D30"/>
    <mergeCell ref="H30:I30"/>
    <mergeCell ref="C31:D31"/>
    <mergeCell ref="J34:N34"/>
  </mergeCells>
  <phoneticPr fontId="6" type="noConversion"/>
  <printOptions horizontalCentered="1"/>
  <pageMargins left="0.23622047244094491" right="0.23622047244094491" top="0.74803149606299213" bottom="0.74803149606299213" header="0.31496062992125984" footer="0.31496062992125984"/>
  <pageSetup scale="81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B5BD2D-E360-4C22-ABCD-FBF0C916BD27}">
  <dimension ref="B2:P41"/>
  <sheetViews>
    <sheetView topLeftCell="A10" zoomScale="93" workbookViewId="0">
      <selection activeCell="N24" sqref="N24"/>
    </sheetView>
  </sheetViews>
  <sheetFormatPr baseColWidth="10" defaultColWidth="10.7109375" defaultRowHeight="15" x14ac:dyDescent="0.25"/>
  <cols>
    <col min="1" max="1" width="1.42578125" customWidth="1"/>
    <col min="2" max="2" width="5" customWidth="1"/>
    <col min="3" max="3" width="10.85546875" customWidth="1"/>
    <col min="4" max="9" width="7.5703125" customWidth="1"/>
    <col min="10" max="10" width="8.140625" customWidth="1"/>
    <col min="11" max="11" width="7.5703125" customWidth="1"/>
    <col min="12" max="14" width="5.5703125" customWidth="1"/>
  </cols>
  <sheetData>
    <row r="2" spans="2:16" ht="15.75" x14ac:dyDescent="0.25">
      <c r="B2" s="86" t="s">
        <v>9</v>
      </c>
      <c r="C2" s="86"/>
      <c r="D2" s="86"/>
      <c r="E2" s="86"/>
      <c r="F2" s="86"/>
      <c r="G2" s="86"/>
      <c r="H2" s="86"/>
      <c r="I2" s="86"/>
      <c r="J2" s="86"/>
      <c r="K2" s="86"/>
      <c r="L2" s="3"/>
      <c r="M2" s="3"/>
    </row>
    <row r="3" spans="2:16" x14ac:dyDescent="0.25">
      <c r="C3" s="82" t="s">
        <v>8</v>
      </c>
      <c r="D3" s="82"/>
      <c r="E3" s="82"/>
      <c r="F3" s="82"/>
      <c r="G3" s="82"/>
      <c r="H3" s="82"/>
      <c r="I3" s="82"/>
      <c r="J3" s="82"/>
      <c r="K3" s="82"/>
      <c r="L3" s="1"/>
      <c r="M3" s="1"/>
    </row>
    <row r="4" spans="2:16" x14ac:dyDescent="0.25">
      <c r="C4" t="s">
        <v>0</v>
      </c>
      <c r="D4" s="87" t="str">
        <f>'PARCIALES 405 A'!D4:G4</f>
        <v>DESARROLLO SUSTENTABLE</v>
      </c>
      <c r="E4" s="87"/>
      <c r="F4" s="87"/>
      <c r="G4" s="87"/>
      <c r="I4" t="s">
        <v>1</v>
      </c>
      <c r="J4" s="88" t="str">
        <f>'PARCIALES 405 A'!J4:K4</f>
        <v>405 A</v>
      </c>
      <c r="K4" s="88"/>
    </row>
    <row r="5" spans="2:16" ht="6.75" customHeight="1" x14ac:dyDescent="0.25">
      <c r="D5" s="6"/>
      <c r="E5" s="6"/>
      <c r="F5" s="6"/>
      <c r="G5" s="6"/>
    </row>
    <row r="6" spans="2:16" x14ac:dyDescent="0.25">
      <c r="C6" t="s">
        <v>3</v>
      </c>
      <c r="D6" s="88" t="str">
        <f>'PARCIALES 405 A'!D6:G6</f>
        <v>FEB 25 - JUN 25</v>
      </c>
      <c r="E6" s="88"/>
      <c r="F6" s="88"/>
      <c r="G6" s="88"/>
      <c r="I6" s="83" t="s">
        <v>20</v>
      </c>
      <c r="J6" s="83"/>
      <c r="K6" s="2" t="str">
        <f>'PARCIALES 405 A'!K6:N6</f>
        <v>L.C. GUILLERMO MORALES CADENA</v>
      </c>
      <c r="L6" s="8"/>
      <c r="M6" s="8"/>
      <c r="N6" s="8"/>
      <c r="O6" s="8"/>
    </row>
    <row r="7" spans="2:16" ht="11.25" customHeight="1" x14ac:dyDescent="0.25"/>
    <row r="8" spans="2:16" x14ac:dyDescent="0.25">
      <c r="B8" s="5" t="s">
        <v>4</v>
      </c>
      <c r="C8" s="5" t="s">
        <v>6</v>
      </c>
      <c r="D8" s="85" t="s">
        <v>5</v>
      </c>
      <c r="E8" s="85"/>
      <c r="F8" s="85"/>
      <c r="G8" s="85"/>
      <c r="H8" s="85"/>
      <c r="I8" s="85"/>
      <c r="J8" s="5" t="s">
        <v>21</v>
      </c>
      <c r="K8" s="5" t="s">
        <v>22</v>
      </c>
    </row>
    <row r="9" spans="2:16" x14ac:dyDescent="0.25">
      <c r="B9" s="7">
        <v>1</v>
      </c>
      <c r="C9" s="7" t="e">
        <f>'PARCIALES 405 A'!#REF!</f>
        <v>#REF!</v>
      </c>
      <c r="D9" s="33" t="e">
        <f>'PARCIALES 405 A'!#REF!</f>
        <v>#REF!</v>
      </c>
      <c r="E9" s="28"/>
      <c r="F9" s="28"/>
      <c r="G9" s="28"/>
      <c r="H9" s="28"/>
      <c r="I9" s="29"/>
      <c r="J9" s="13" t="e">
        <f>'PARCIALES 405 A'!#REF!</f>
        <v>#REF!</v>
      </c>
      <c r="K9" s="13" t="e">
        <f t="shared" ref="K9:K30" si="0">+J9</f>
        <v>#REF!</v>
      </c>
    </row>
    <row r="10" spans="2:16" x14ac:dyDescent="0.25">
      <c r="B10" s="7">
        <f>B9+1</f>
        <v>2</v>
      </c>
      <c r="C10" s="7" t="str">
        <f>'PARCIALES 405 A'!C9</f>
        <v>231U0188</v>
      </c>
      <c r="D10" s="33" t="str">
        <f>'PARCIALES 405 A'!D9:I9</f>
        <v>CHAGALA FISCAL MIGUEL ANGEL</v>
      </c>
      <c r="E10" s="28"/>
      <c r="F10" s="28"/>
      <c r="G10" s="28"/>
      <c r="H10" s="28"/>
      <c r="I10" s="29"/>
      <c r="J10" s="13">
        <f>'PARCIALES 405 A'!O9</f>
        <v>56.4</v>
      </c>
      <c r="K10" s="13">
        <f t="shared" si="0"/>
        <v>56.4</v>
      </c>
    </row>
    <row r="11" spans="2:16" x14ac:dyDescent="0.25">
      <c r="B11" s="7">
        <f t="shared" ref="B11:B30" si="1">B10+1</f>
        <v>3</v>
      </c>
      <c r="C11" s="7" t="str">
        <f>'PARCIALES 405 A'!C10</f>
        <v>231U0189</v>
      </c>
      <c r="D11" s="33" t="str">
        <f>'PARCIALES 405 A'!D10:I10</f>
        <v>CHAPOL MARTINEZ KARLA MONSERRAT</v>
      </c>
      <c r="E11" s="28"/>
      <c r="F11" s="28"/>
      <c r="G11" s="28"/>
      <c r="H11" s="28"/>
      <c r="I11" s="29"/>
      <c r="J11" s="13">
        <f>'PARCIALES 405 A'!O10</f>
        <v>59.3</v>
      </c>
      <c r="K11" s="13">
        <f t="shared" si="0"/>
        <v>59.3</v>
      </c>
    </row>
    <row r="12" spans="2:16" x14ac:dyDescent="0.25">
      <c r="B12" s="7">
        <f t="shared" si="1"/>
        <v>4</v>
      </c>
      <c r="C12" s="7" t="str">
        <f>'PARCIALES 405 A'!C11</f>
        <v>231U0191</v>
      </c>
      <c r="D12" s="33" t="str">
        <f>'PARCIALES 405 A'!D11:I11</f>
        <v>COBAXIN XOLO YANET</v>
      </c>
      <c r="E12" s="28"/>
      <c r="F12" s="28"/>
      <c r="G12" s="28"/>
      <c r="H12" s="28"/>
      <c r="I12" s="29"/>
      <c r="J12" s="13">
        <f>'PARCIALES 405 A'!O11</f>
        <v>49.4</v>
      </c>
      <c r="K12" s="13">
        <f t="shared" si="0"/>
        <v>49.4</v>
      </c>
    </row>
    <row r="13" spans="2:16" x14ac:dyDescent="0.25">
      <c r="B13" s="7">
        <f t="shared" si="1"/>
        <v>5</v>
      </c>
      <c r="C13" s="7" t="str">
        <f>'PARCIALES 405 A'!C12</f>
        <v>231U0192</v>
      </c>
      <c r="D13" s="33" t="str">
        <f>'PARCIALES 405 A'!D12:I12</f>
        <v>COBIX OSORIO CARLOS AUGUSTO</v>
      </c>
      <c r="E13" s="28"/>
      <c r="F13" s="28"/>
      <c r="G13" s="28"/>
      <c r="H13" s="28"/>
      <c r="I13" s="29"/>
      <c r="J13" s="13">
        <f>'PARCIALES 405 A'!O12</f>
        <v>58.2</v>
      </c>
      <c r="K13" s="13">
        <f t="shared" si="0"/>
        <v>58.2</v>
      </c>
    </row>
    <row r="14" spans="2:16" x14ac:dyDescent="0.25">
      <c r="B14" s="7">
        <f t="shared" si="1"/>
        <v>6</v>
      </c>
      <c r="C14" s="7" t="e">
        <f>'PARCIALES 405 A'!#REF!</f>
        <v>#REF!</v>
      </c>
      <c r="D14" s="33" t="e">
        <f>'PARCIALES 405 A'!#REF!</f>
        <v>#REF!</v>
      </c>
      <c r="E14" s="28"/>
      <c r="F14" s="28"/>
      <c r="G14" s="28"/>
      <c r="H14" s="28"/>
      <c r="I14" s="29"/>
      <c r="J14" s="13" t="e">
        <f>'PARCIALES 405 A'!#REF!</f>
        <v>#REF!</v>
      </c>
      <c r="K14" s="13" t="e">
        <f t="shared" si="0"/>
        <v>#REF!</v>
      </c>
    </row>
    <row r="15" spans="2:16" x14ac:dyDescent="0.25">
      <c r="B15" s="7">
        <f t="shared" si="1"/>
        <v>7</v>
      </c>
      <c r="C15" s="7" t="str">
        <f>'PARCIALES 405 A'!C13</f>
        <v>231U0197</v>
      </c>
      <c r="D15" s="33" t="str">
        <f>'PARCIALES 405 A'!D13:I13</f>
        <v>DOMINGUEZ MORALES XIMENA</v>
      </c>
      <c r="E15" s="28"/>
      <c r="F15" s="28"/>
      <c r="G15" s="28"/>
      <c r="H15" s="28"/>
      <c r="I15" s="29"/>
      <c r="J15" s="13">
        <f>'PARCIALES 405 A'!O13</f>
        <v>54.4</v>
      </c>
      <c r="K15" s="13">
        <f t="shared" si="0"/>
        <v>54.4</v>
      </c>
      <c r="P15" s="18"/>
    </row>
    <row r="16" spans="2:16" x14ac:dyDescent="0.25">
      <c r="B16" s="7">
        <f t="shared" si="1"/>
        <v>8</v>
      </c>
      <c r="C16" s="7" t="str">
        <f>'PARCIALES 405 A'!C14</f>
        <v>231U0201</v>
      </c>
      <c r="D16" s="33" t="str">
        <f>'PARCIALES 405 A'!D14:I14</f>
        <v>GARCIA CANELA FRANCISCO</v>
      </c>
      <c r="E16" s="28"/>
      <c r="F16" s="28"/>
      <c r="G16" s="28"/>
      <c r="H16" s="28"/>
      <c r="I16" s="29"/>
      <c r="J16" s="13">
        <f>'PARCIALES 405 A'!O14</f>
        <v>46</v>
      </c>
      <c r="K16" s="13">
        <f t="shared" si="0"/>
        <v>46</v>
      </c>
    </row>
    <row r="17" spans="2:11" x14ac:dyDescent="0.25">
      <c r="B17" s="7">
        <f t="shared" si="1"/>
        <v>9</v>
      </c>
      <c r="C17" s="7" t="str">
        <f>'PARCIALES 405 A'!C15</f>
        <v>231U0208</v>
      </c>
      <c r="D17" s="33" t="str">
        <f>'PARCIALES 405 A'!D15:I15</f>
        <v>MARCIAL GARCIA ALAN ANTONIO</v>
      </c>
      <c r="E17" s="28"/>
      <c r="F17" s="28"/>
      <c r="G17" s="28"/>
      <c r="H17" s="28"/>
      <c r="I17" s="29"/>
      <c r="J17" s="13">
        <f>'PARCIALES 405 A'!O15</f>
        <v>56.3</v>
      </c>
      <c r="K17" s="13">
        <f t="shared" si="0"/>
        <v>56.3</v>
      </c>
    </row>
    <row r="18" spans="2:11" x14ac:dyDescent="0.25">
      <c r="B18" s="7">
        <f t="shared" si="1"/>
        <v>10</v>
      </c>
      <c r="C18" s="7" t="str">
        <f>'PARCIALES 405 A'!C16</f>
        <v>231U0213</v>
      </c>
      <c r="D18" s="33" t="str">
        <f>'PARCIALES 405 A'!D16:I16</f>
        <v>MORALES CANO AISHA SHECCID</v>
      </c>
      <c r="E18" s="28"/>
      <c r="F18" s="28"/>
      <c r="G18" s="28"/>
      <c r="H18" s="28"/>
      <c r="I18" s="29"/>
      <c r="J18" s="13">
        <f>'PARCIALES 405 A'!O16</f>
        <v>58.25</v>
      </c>
      <c r="K18" s="13">
        <f t="shared" si="0"/>
        <v>58.25</v>
      </c>
    </row>
    <row r="19" spans="2:11" x14ac:dyDescent="0.25">
      <c r="B19" s="7">
        <f t="shared" si="1"/>
        <v>11</v>
      </c>
      <c r="C19" s="7" t="str">
        <f>'PARCIALES 405 A'!C17</f>
        <v>221U0313</v>
      </c>
      <c r="D19" s="33" t="str">
        <f>'PARCIALES 405 A'!D17:I17</f>
        <v>MORALES HERNANDEZ SAMUEL</v>
      </c>
      <c r="E19" s="28"/>
      <c r="F19" s="28"/>
      <c r="G19" s="28"/>
      <c r="H19" s="28"/>
      <c r="I19" s="29"/>
      <c r="J19" s="13">
        <f>'PARCIALES 405 A'!O17</f>
        <v>55</v>
      </c>
      <c r="K19" s="13">
        <f t="shared" si="0"/>
        <v>55</v>
      </c>
    </row>
    <row r="20" spans="2:11" x14ac:dyDescent="0.25">
      <c r="B20" s="7">
        <f t="shared" si="1"/>
        <v>12</v>
      </c>
      <c r="C20" s="7" t="str">
        <f>'PARCIALES 405 A'!C18</f>
        <v>231U0216</v>
      </c>
      <c r="D20" s="33" t="str">
        <f>'PARCIALES 405 A'!D18:I18</f>
        <v>MORTERA ELIAS ALEXANDER</v>
      </c>
      <c r="E20" s="28"/>
      <c r="F20" s="28"/>
      <c r="G20" s="28"/>
      <c r="H20" s="28"/>
      <c r="I20" s="29"/>
      <c r="J20" s="13">
        <f>'PARCIALES 405 A'!O18</f>
        <v>48.4</v>
      </c>
      <c r="K20" s="13">
        <f t="shared" si="0"/>
        <v>48.4</v>
      </c>
    </row>
    <row r="21" spans="2:11" x14ac:dyDescent="0.25">
      <c r="B21" s="7">
        <f t="shared" si="1"/>
        <v>13</v>
      </c>
      <c r="C21" s="7" t="str">
        <f>'PARCIALES 405 A'!C19</f>
        <v>231U0237</v>
      </c>
      <c r="D21" s="33" t="str">
        <f>'PARCIALES 405 A'!D19:I19</f>
        <v>ORGANISTA VILLASECA SIGRID SUZETTE</v>
      </c>
      <c r="E21" s="28"/>
      <c r="F21" s="28"/>
      <c r="G21" s="28"/>
      <c r="H21" s="28"/>
      <c r="I21" s="29"/>
      <c r="J21" s="13">
        <f>'PARCIALES 405 A'!O19</f>
        <v>56.2</v>
      </c>
      <c r="K21" s="13">
        <f t="shared" si="0"/>
        <v>56.2</v>
      </c>
    </row>
    <row r="22" spans="2:11" x14ac:dyDescent="0.25">
      <c r="B22" s="7">
        <f t="shared" si="1"/>
        <v>14</v>
      </c>
      <c r="C22" s="7" t="str">
        <f>'PARCIALES 405 A'!C20</f>
        <v>231U0223</v>
      </c>
      <c r="D22" s="33" t="str">
        <f>'PARCIALES 405 A'!D20:I20</f>
        <v>PUCHETA VILLALOBOS JOSE MANUEL</v>
      </c>
      <c r="E22" s="28"/>
      <c r="F22" s="28"/>
      <c r="G22" s="28"/>
      <c r="H22" s="28"/>
      <c r="I22" s="29"/>
      <c r="J22" s="13">
        <f>'PARCIALES 405 A'!O20</f>
        <v>57.2</v>
      </c>
      <c r="K22" s="13">
        <f t="shared" si="0"/>
        <v>57.2</v>
      </c>
    </row>
    <row r="23" spans="2:11" x14ac:dyDescent="0.25">
      <c r="B23" s="7">
        <f t="shared" si="1"/>
        <v>15</v>
      </c>
      <c r="C23" s="7" t="str">
        <f>'PARCIALES 405 A'!C21</f>
        <v>231U0224</v>
      </c>
      <c r="D23" s="33" t="str">
        <f>'PARCIALES 405 A'!D21:I21</f>
        <v>QUEZADA CHACHA CARLOS RAYMUNDO</v>
      </c>
      <c r="E23" s="28"/>
      <c r="F23" s="28"/>
      <c r="G23" s="28"/>
      <c r="H23" s="28"/>
      <c r="I23" s="29"/>
      <c r="J23" s="13">
        <f>'PARCIALES 405 A'!O21</f>
        <v>55.85</v>
      </c>
      <c r="K23" s="13">
        <f t="shared" si="0"/>
        <v>55.85</v>
      </c>
    </row>
    <row r="24" spans="2:11" x14ac:dyDescent="0.25">
      <c r="B24" s="7">
        <f t="shared" si="1"/>
        <v>16</v>
      </c>
      <c r="C24" s="7" t="e">
        <f>'PARCIALES 405 A'!#REF!</f>
        <v>#REF!</v>
      </c>
      <c r="D24" s="33" t="e">
        <f>'PARCIALES 405 A'!#REF!</f>
        <v>#REF!</v>
      </c>
      <c r="E24" s="28"/>
      <c r="F24" s="28"/>
      <c r="G24" s="28"/>
      <c r="H24" s="28"/>
      <c r="I24" s="29"/>
      <c r="J24" s="13" t="e">
        <f>'PARCIALES 405 A'!#REF!</f>
        <v>#REF!</v>
      </c>
      <c r="K24" s="13" t="e">
        <f t="shared" si="0"/>
        <v>#REF!</v>
      </c>
    </row>
    <row r="25" spans="2:11" x14ac:dyDescent="0.25">
      <c r="B25" s="7">
        <f t="shared" si="1"/>
        <v>17</v>
      </c>
      <c r="C25" s="7" t="str">
        <f>'PARCIALES 405 A'!C22</f>
        <v>231U0228</v>
      </c>
      <c r="D25" s="33" t="str">
        <f>'PARCIALES 405 A'!D22:I22</f>
        <v>ROVIRA MACARIO EDUARDO</v>
      </c>
      <c r="E25" s="28"/>
      <c r="F25" s="28"/>
      <c r="G25" s="28"/>
      <c r="H25" s="28"/>
      <c r="I25" s="29"/>
      <c r="J25" s="13">
        <f>'PARCIALES 405 A'!O22</f>
        <v>52.4</v>
      </c>
      <c r="K25" s="13">
        <f t="shared" si="0"/>
        <v>52.4</v>
      </c>
    </row>
    <row r="26" spans="2:11" x14ac:dyDescent="0.25">
      <c r="B26" s="7">
        <f t="shared" si="1"/>
        <v>18</v>
      </c>
      <c r="C26" s="7" t="e">
        <f>'PARCIALES 405 A'!#REF!</f>
        <v>#REF!</v>
      </c>
      <c r="D26" s="33" t="e">
        <f>'PARCIALES 405 A'!#REF!</f>
        <v>#REF!</v>
      </c>
      <c r="E26" s="28"/>
      <c r="F26" s="28"/>
      <c r="G26" s="28"/>
      <c r="H26" s="28"/>
      <c r="I26" s="29"/>
      <c r="J26" s="13" t="e">
        <f>'PARCIALES 405 A'!#REF!</f>
        <v>#REF!</v>
      </c>
      <c r="K26" s="13" t="e">
        <f t="shared" si="0"/>
        <v>#REF!</v>
      </c>
    </row>
    <row r="27" spans="2:11" x14ac:dyDescent="0.25">
      <c r="B27" s="7">
        <f t="shared" si="1"/>
        <v>19</v>
      </c>
      <c r="C27" s="7" t="str">
        <f>'PARCIALES 405 A'!C23</f>
        <v>231U0232</v>
      </c>
      <c r="D27" s="33" t="str">
        <f>'PARCIALES 405 A'!D23:I23</f>
        <v>TEPOX CHAPOL CARLOS</v>
      </c>
      <c r="E27" s="28"/>
      <c r="F27" s="28"/>
      <c r="G27" s="28"/>
      <c r="H27" s="28"/>
      <c r="I27" s="29"/>
      <c r="J27" s="13">
        <f>'PARCIALES 405 A'!O23</f>
        <v>49.1</v>
      </c>
      <c r="K27" s="13">
        <f t="shared" si="0"/>
        <v>49.1</v>
      </c>
    </row>
    <row r="28" spans="2:11" x14ac:dyDescent="0.25">
      <c r="B28" s="7">
        <f t="shared" si="1"/>
        <v>20</v>
      </c>
      <c r="C28" s="7" t="str">
        <f>'PARCIALES 405 A'!C24</f>
        <v>231U0234</v>
      </c>
      <c r="D28" s="33" t="str">
        <f>'PARCIALES 405 A'!D24:I24</f>
        <v>VILLAFUERTE CHONTAL YOSHUA</v>
      </c>
      <c r="E28" s="28"/>
      <c r="F28" s="28"/>
      <c r="G28" s="28"/>
      <c r="H28" s="28"/>
      <c r="I28" s="29"/>
      <c r="J28" s="13">
        <f>'PARCIALES 405 A'!O24</f>
        <v>43.6</v>
      </c>
      <c r="K28" s="13">
        <f t="shared" si="0"/>
        <v>43.6</v>
      </c>
    </row>
    <row r="29" spans="2:11" x14ac:dyDescent="0.25">
      <c r="B29" s="7">
        <f t="shared" si="1"/>
        <v>21</v>
      </c>
      <c r="C29" s="7" t="e">
        <f>'PARCIALES 405 A'!#REF!</f>
        <v>#REF!</v>
      </c>
      <c r="D29" s="33" t="e">
        <f>'PARCIALES 405 A'!#REF!</f>
        <v>#REF!</v>
      </c>
      <c r="E29" s="28"/>
      <c r="F29" s="28"/>
      <c r="G29" s="28"/>
      <c r="H29" s="28"/>
      <c r="I29" s="29"/>
      <c r="J29" s="13" t="e">
        <f>'PARCIALES 405 A'!#REF!</f>
        <v>#REF!</v>
      </c>
      <c r="K29" s="13" t="e">
        <f t="shared" si="0"/>
        <v>#REF!</v>
      </c>
    </row>
    <row r="30" spans="2:11" x14ac:dyDescent="0.25">
      <c r="B30" s="7">
        <f t="shared" si="1"/>
        <v>22</v>
      </c>
      <c r="C30" s="7" t="e">
        <f>'PARCIALES 405 A'!#REF!</f>
        <v>#REF!</v>
      </c>
      <c r="D30" s="33" t="e">
        <f>'PARCIALES 405 A'!#REF!</f>
        <v>#REF!</v>
      </c>
      <c r="E30" s="28"/>
      <c r="F30" s="28"/>
      <c r="G30" s="28"/>
      <c r="H30" s="28"/>
      <c r="I30" s="29"/>
      <c r="J30" s="13" t="e">
        <f>'PARCIALES 405 A'!#REF!</f>
        <v>#REF!</v>
      </c>
      <c r="K30" s="13" t="e">
        <f t="shared" si="0"/>
        <v>#REF!</v>
      </c>
    </row>
    <row r="31" spans="2:11" x14ac:dyDescent="0.25">
      <c r="C31" s="83"/>
      <c r="D31" s="83"/>
      <c r="E31" s="1"/>
    </row>
    <row r="32" spans="2:11" x14ac:dyDescent="0.25">
      <c r="C32" s="83"/>
      <c r="D32" s="83"/>
      <c r="E32" s="1"/>
      <c r="H32" s="85" t="s">
        <v>17</v>
      </c>
      <c r="I32" s="85"/>
      <c r="J32" s="5">
        <f>COUNTIF(K9:K30,"&gt;=70")</f>
        <v>0</v>
      </c>
      <c r="K32" s="1"/>
    </row>
    <row r="33" spans="3:11" x14ac:dyDescent="0.25">
      <c r="C33" s="83"/>
      <c r="D33" s="83"/>
      <c r="E33" s="9"/>
      <c r="H33" s="85" t="s">
        <v>18</v>
      </c>
      <c r="I33" s="85"/>
      <c r="J33" s="5">
        <f>COUNTIF(K9:K30,"&lt;70")</f>
        <v>16</v>
      </c>
      <c r="K33" s="1"/>
    </row>
    <row r="34" spans="3:11" x14ac:dyDescent="0.25">
      <c r="C34" s="83"/>
      <c r="D34" s="83"/>
      <c r="E34" s="83"/>
      <c r="H34" s="85" t="s">
        <v>19</v>
      </c>
      <c r="I34" s="85"/>
      <c r="J34" s="5">
        <f>COUNT(J9:J30)</f>
        <v>16</v>
      </c>
      <c r="K34" s="1"/>
    </row>
    <row r="35" spans="3:11" x14ac:dyDescent="0.25">
      <c r="C35" s="83"/>
      <c r="D35" s="83"/>
      <c r="E35" s="1"/>
      <c r="H35" s="84" t="s">
        <v>14</v>
      </c>
      <c r="I35" s="84"/>
      <c r="J35" s="10">
        <f>J32/J34</f>
        <v>0</v>
      </c>
      <c r="K35" s="16"/>
    </row>
    <row r="36" spans="3:11" x14ac:dyDescent="0.25">
      <c r="C36" s="83"/>
      <c r="D36" s="83"/>
      <c r="E36" s="1"/>
      <c r="H36" s="84" t="s">
        <v>15</v>
      </c>
      <c r="I36" s="84"/>
      <c r="J36" s="10">
        <f>J33/J34</f>
        <v>1</v>
      </c>
      <c r="K36" s="17"/>
    </row>
    <row r="37" spans="3:11" x14ac:dyDescent="0.25">
      <c r="C37" s="83"/>
      <c r="D37" s="83"/>
      <c r="E37" s="9"/>
    </row>
    <row r="38" spans="3:11" x14ac:dyDescent="0.25">
      <c r="C38" s="1"/>
      <c r="D38" s="1"/>
      <c r="E38" s="9"/>
    </row>
    <row r="40" spans="3:11" x14ac:dyDescent="0.25">
      <c r="J40" s="83"/>
      <c r="K40" s="83"/>
    </row>
    <row r="41" spans="3:11" x14ac:dyDescent="0.25">
      <c r="J41" s="82"/>
      <c r="K41" s="82"/>
    </row>
  </sheetData>
  <mergeCells count="21">
    <mergeCell ref="B2:K2"/>
    <mergeCell ref="C3:K3"/>
    <mergeCell ref="D4:G4"/>
    <mergeCell ref="J4:K4"/>
    <mergeCell ref="D6:G6"/>
    <mergeCell ref="I6:J6"/>
    <mergeCell ref="D8:I8"/>
    <mergeCell ref="C31:D31"/>
    <mergeCell ref="C32:D32"/>
    <mergeCell ref="H32:I32"/>
    <mergeCell ref="C33:D33"/>
    <mergeCell ref="H33:I33"/>
    <mergeCell ref="C34:E34"/>
    <mergeCell ref="H34:I34"/>
    <mergeCell ref="J41:K41"/>
    <mergeCell ref="C35:D35"/>
    <mergeCell ref="H35:I35"/>
    <mergeCell ref="C36:D36"/>
    <mergeCell ref="H36:I36"/>
    <mergeCell ref="C37:D37"/>
    <mergeCell ref="J40:K40"/>
  </mergeCells>
  <pageMargins left="0.70866141732283472" right="0.70866141732283472" top="0.74803149606299213" bottom="0.74803149606299213" header="0.31496062992125984" footer="0.31496062992125984"/>
  <pageSetup scale="8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86F53A-67CA-4928-8C15-15611E84BD99}">
  <sheetPr>
    <pageSetUpPr fitToPage="1"/>
  </sheetPr>
  <dimension ref="B2:P30"/>
  <sheetViews>
    <sheetView zoomScale="83" workbookViewId="0"/>
  </sheetViews>
  <sheetFormatPr baseColWidth="10" defaultColWidth="10.7109375" defaultRowHeight="15" x14ac:dyDescent="0.25"/>
  <cols>
    <col min="1" max="1" width="1.42578125" customWidth="1"/>
    <col min="2" max="2" width="5" customWidth="1"/>
    <col min="3" max="3" width="13" bestFit="1" customWidth="1"/>
    <col min="4" max="5" width="10.85546875" customWidth="1"/>
    <col min="6" max="6" width="13.5703125" customWidth="1"/>
    <col min="7" max="7" width="12.28515625" customWidth="1"/>
    <col min="8" max="8" width="5" customWidth="1"/>
    <col min="9" max="9" width="7.5703125" customWidth="1"/>
    <col min="10" max="14" width="8.5703125" customWidth="1"/>
    <col min="15" max="15" width="7.42578125" customWidth="1"/>
    <col min="16" max="16" width="1.42578125" customWidth="1"/>
    <col min="17" max="17" width="5.5703125" customWidth="1"/>
    <col min="18" max="18" width="47.42578125" bestFit="1" customWidth="1"/>
    <col min="20" max="20" width="12.28515625" customWidth="1"/>
    <col min="21" max="21" width="25.42578125" bestFit="1" customWidth="1"/>
  </cols>
  <sheetData>
    <row r="2" spans="2:16" ht="15.75" x14ac:dyDescent="0.25">
      <c r="B2" s="86" t="s">
        <v>9</v>
      </c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3"/>
      <c r="P2" s="3"/>
    </row>
    <row r="3" spans="2:16" x14ac:dyDescent="0.25">
      <c r="C3" s="82" t="s">
        <v>8</v>
      </c>
      <c r="D3" s="82"/>
      <c r="E3" s="82"/>
      <c r="F3" s="82"/>
      <c r="G3" s="82"/>
      <c r="H3" s="82"/>
      <c r="I3" s="82"/>
      <c r="J3" s="82"/>
      <c r="K3" s="82"/>
      <c r="L3" s="82"/>
      <c r="M3" s="82"/>
      <c r="N3" s="82"/>
      <c r="O3" s="1"/>
      <c r="P3" s="1"/>
    </row>
    <row r="4" spans="2:16" ht="15.75" x14ac:dyDescent="0.25">
      <c r="C4" t="s">
        <v>0</v>
      </c>
      <c r="D4" s="98" t="s">
        <v>161</v>
      </c>
      <c r="E4" s="98"/>
      <c r="F4" s="98"/>
      <c r="G4" s="98"/>
      <c r="I4" t="s">
        <v>1</v>
      </c>
      <c r="J4" s="91" t="s">
        <v>258</v>
      </c>
      <c r="K4" s="91"/>
      <c r="M4" t="s">
        <v>2</v>
      </c>
      <c r="N4" s="93">
        <f>'PARCIALES 211 A'!M4:M4</f>
        <v>45749</v>
      </c>
      <c r="O4" s="93"/>
    </row>
    <row r="5" spans="2:16" ht="6.75" customHeight="1" x14ac:dyDescent="0.25">
      <c r="D5" s="6"/>
      <c r="E5" s="6"/>
      <c r="F5" s="6"/>
      <c r="G5" s="6"/>
    </row>
    <row r="6" spans="2:16" ht="15.75" x14ac:dyDescent="0.25">
      <c r="C6" t="s">
        <v>3</v>
      </c>
      <c r="D6" s="91" t="str">
        <f>'PARCIALES 211 A'!D6:G6</f>
        <v>FEB 25 - JUN 25</v>
      </c>
      <c r="E6" s="91"/>
      <c r="F6" s="91"/>
      <c r="G6" s="91"/>
      <c r="I6" s="83" t="s">
        <v>20</v>
      </c>
      <c r="J6" s="83"/>
      <c r="K6" s="94" t="str">
        <f>'PARCIALES 211 A'!K6:M6</f>
        <v>L.C. GUILLERMO MORALES CADENA</v>
      </c>
      <c r="L6" s="94"/>
      <c r="M6" s="94"/>
      <c r="N6" s="94"/>
    </row>
    <row r="7" spans="2:16" ht="11.25" customHeight="1" x14ac:dyDescent="0.25"/>
    <row r="8" spans="2:16" x14ac:dyDescent="0.25">
      <c r="B8" s="4" t="s">
        <v>4</v>
      </c>
      <c r="C8" s="5" t="s">
        <v>6</v>
      </c>
      <c r="D8" s="95" t="s">
        <v>5</v>
      </c>
      <c r="E8" s="96"/>
      <c r="F8" s="96"/>
      <c r="G8" s="96"/>
      <c r="H8" s="96"/>
      <c r="I8" s="97"/>
      <c r="J8" s="5" t="s">
        <v>7</v>
      </c>
      <c r="K8" s="5" t="s">
        <v>10</v>
      </c>
      <c r="L8" s="5" t="s">
        <v>11</v>
      </c>
      <c r="M8" s="5" t="s">
        <v>12</v>
      </c>
      <c r="N8" s="5" t="s">
        <v>13</v>
      </c>
      <c r="O8" s="11" t="s">
        <v>23</v>
      </c>
    </row>
    <row r="9" spans="2:16" ht="18.75" x14ac:dyDescent="0.3">
      <c r="B9" s="21">
        <v>1</v>
      </c>
      <c r="C9" s="21" t="s">
        <v>162</v>
      </c>
      <c r="D9" s="25" t="s">
        <v>163</v>
      </c>
      <c r="E9" s="26"/>
      <c r="F9" s="26"/>
      <c r="G9" s="26"/>
      <c r="H9" s="26"/>
      <c r="I9" s="27"/>
      <c r="J9" s="22">
        <v>90</v>
      </c>
      <c r="K9" s="22"/>
      <c r="L9" s="24"/>
      <c r="M9" s="22"/>
      <c r="N9" s="22"/>
      <c r="O9" s="23">
        <f>SUM(J9:N9)/5</f>
        <v>18</v>
      </c>
    </row>
    <row r="10" spans="2:16" ht="18.75" x14ac:dyDescent="0.3">
      <c r="B10" s="21">
        <f>B9+1</f>
        <v>2</v>
      </c>
      <c r="C10" s="21" t="s">
        <v>164</v>
      </c>
      <c r="D10" s="25" t="s">
        <v>173</v>
      </c>
      <c r="E10" s="26"/>
      <c r="F10" s="26"/>
      <c r="G10" s="26"/>
      <c r="H10" s="26"/>
      <c r="I10" s="27"/>
      <c r="J10" s="56">
        <v>0</v>
      </c>
      <c r="K10" s="22"/>
      <c r="L10" s="22"/>
      <c r="M10" s="22"/>
      <c r="N10" s="22"/>
      <c r="O10" s="23">
        <f t="shared" ref="O10:O19" si="0">SUM(J10:N10)/5</f>
        <v>0</v>
      </c>
    </row>
    <row r="11" spans="2:16" ht="18.75" x14ac:dyDescent="0.3">
      <c r="B11" s="21">
        <f t="shared" ref="B11:B19" si="1">B10+1</f>
        <v>3</v>
      </c>
      <c r="C11" s="21" t="s">
        <v>165</v>
      </c>
      <c r="D11" s="25" t="s">
        <v>174</v>
      </c>
      <c r="E11" s="26"/>
      <c r="F11" s="26"/>
      <c r="G11" s="26"/>
      <c r="H11" s="26"/>
      <c r="I11" s="27"/>
      <c r="J11" s="22">
        <v>90</v>
      </c>
      <c r="K11" s="22"/>
      <c r="L11" s="22"/>
      <c r="M11" s="22"/>
      <c r="N11" s="22"/>
      <c r="O11" s="23">
        <f t="shared" si="0"/>
        <v>18</v>
      </c>
    </row>
    <row r="12" spans="2:16" ht="18.75" x14ac:dyDescent="0.3">
      <c r="B12" s="21">
        <f t="shared" si="1"/>
        <v>4</v>
      </c>
      <c r="C12" s="21" t="s">
        <v>166</v>
      </c>
      <c r="D12" s="25" t="s">
        <v>175</v>
      </c>
      <c r="E12" s="26"/>
      <c r="F12" s="26"/>
      <c r="G12" s="26"/>
      <c r="H12" s="26"/>
      <c r="I12" s="27"/>
      <c r="J12" s="22">
        <v>95</v>
      </c>
      <c r="K12" s="22"/>
      <c r="L12" s="22"/>
      <c r="M12" s="22"/>
      <c r="N12" s="22"/>
      <c r="O12" s="23">
        <f t="shared" si="0"/>
        <v>19</v>
      </c>
    </row>
    <row r="13" spans="2:16" ht="18.75" x14ac:dyDescent="0.3">
      <c r="B13" s="21">
        <f t="shared" si="1"/>
        <v>5</v>
      </c>
      <c r="C13" s="21" t="s">
        <v>167</v>
      </c>
      <c r="D13" s="25" t="s">
        <v>176</v>
      </c>
      <c r="E13" s="26"/>
      <c r="F13" s="26"/>
      <c r="G13" s="26"/>
      <c r="H13" s="26"/>
      <c r="I13" s="27"/>
      <c r="J13" s="22">
        <v>100</v>
      </c>
      <c r="K13" s="22"/>
      <c r="L13" s="22"/>
      <c r="M13" s="22"/>
      <c r="N13" s="22"/>
      <c r="O13" s="23">
        <f t="shared" si="0"/>
        <v>20</v>
      </c>
    </row>
    <row r="14" spans="2:16" ht="18.75" x14ac:dyDescent="0.3">
      <c r="B14" s="21">
        <f t="shared" si="1"/>
        <v>6</v>
      </c>
      <c r="C14" s="21" t="s">
        <v>168</v>
      </c>
      <c r="D14" s="25" t="s">
        <v>177</v>
      </c>
      <c r="E14" s="26"/>
      <c r="F14" s="26"/>
      <c r="G14" s="26"/>
      <c r="H14" s="26"/>
      <c r="I14" s="27"/>
      <c r="J14" s="22">
        <v>95</v>
      </c>
      <c r="K14" s="22"/>
      <c r="L14" s="22"/>
      <c r="M14" s="22"/>
      <c r="N14" s="22"/>
      <c r="O14" s="23">
        <f t="shared" si="0"/>
        <v>19</v>
      </c>
    </row>
    <row r="15" spans="2:16" ht="18.75" x14ac:dyDescent="0.3">
      <c r="B15" s="21">
        <f t="shared" si="1"/>
        <v>7</v>
      </c>
      <c r="C15" s="21" t="s">
        <v>169</v>
      </c>
      <c r="D15" s="25" t="s">
        <v>178</v>
      </c>
      <c r="E15" s="26"/>
      <c r="F15" s="26"/>
      <c r="G15" s="26"/>
      <c r="H15" s="26"/>
      <c r="I15" s="27"/>
      <c r="J15" s="22">
        <v>90</v>
      </c>
      <c r="K15" s="22"/>
      <c r="L15" s="22"/>
      <c r="M15" s="22"/>
      <c r="N15" s="22"/>
      <c r="O15" s="23">
        <f t="shared" si="0"/>
        <v>18</v>
      </c>
    </row>
    <row r="16" spans="2:16" ht="18.75" x14ac:dyDescent="0.3">
      <c r="B16" s="21">
        <f t="shared" si="1"/>
        <v>8</v>
      </c>
      <c r="C16" s="21" t="s">
        <v>253</v>
      </c>
      <c r="D16" s="25" t="s">
        <v>254</v>
      </c>
      <c r="E16" s="26"/>
      <c r="F16" s="26"/>
      <c r="G16" s="26"/>
      <c r="H16" s="26"/>
      <c r="I16" s="27"/>
      <c r="J16" s="56">
        <v>0</v>
      </c>
      <c r="K16" s="22"/>
      <c r="L16" s="22"/>
      <c r="M16" s="22"/>
      <c r="N16" s="22"/>
      <c r="O16" s="23">
        <f t="shared" si="0"/>
        <v>0</v>
      </c>
    </row>
    <row r="17" spans="2:15" ht="18.75" x14ac:dyDescent="0.3">
      <c r="B17" s="21">
        <f t="shared" si="1"/>
        <v>9</v>
      </c>
      <c r="C17" s="21" t="s">
        <v>170</v>
      </c>
      <c r="D17" s="25" t="s">
        <v>179</v>
      </c>
      <c r="E17" s="26"/>
      <c r="F17" s="26"/>
      <c r="G17" s="26"/>
      <c r="H17" s="26"/>
      <c r="I17" s="27"/>
      <c r="J17" s="22">
        <v>100</v>
      </c>
      <c r="K17" s="22"/>
      <c r="L17" s="22"/>
      <c r="M17" s="22"/>
      <c r="N17" s="22"/>
      <c r="O17" s="23">
        <f t="shared" si="0"/>
        <v>20</v>
      </c>
    </row>
    <row r="18" spans="2:15" ht="18.75" x14ac:dyDescent="0.3">
      <c r="B18" s="21">
        <f t="shared" si="1"/>
        <v>10</v>
      </c>
      <c r="C18" s="21" t="s">
        <v>171</v>
      </c>
      <c r="D18" s="25" t="s">
        <v>180</v>
      </c>
      <c r="E18" s="26"/>
      <c r="F18" s="26"/>
      <c r="G18" s="26"/>
      <c r="H18" s="26"/>
      <c r="I18" s="27"/>
      <c r="J18" s="22">
        <v>80</v>
      </c>
      <c r="K18" s="22"/>
      <c r="L18" s="22"/>
      <c r="M18" s="22"/>
      <c r="N18" s="22"/>
      <c r="O18" s="23">
        <f t="shared" si="0"/>
        <v>16</v>
      </c>
    </row>
    <row r="19" spans="2:15" ht="18.75" x14ac:dyDescent="0.3">
      <c r="B19" s="21">
        <f t="shared" si="1"/>
        <v>11</v>
      </c>
      <c r="C19" s="21" t="s">
        <v>172</v>
      </c>
      <c r="D19" s="25" t="s">
        <v>181</v>
      </c>
      <c r="E19" s="26"/>
      <c r="F19" s="26"/>
      <c r="G19" s="26"/>
      <c r="H19" s="26"/>
      <c r="I19" s="27"/>
      <c r="J19" s="22">
        <v>100</v>
      </c>
      <c r="K19" s="22"/>
      <c r="L19" s="22"/>
      <c r="M19" s="22"/>
      <c r="N19" s="22"/>
      <c r="O19" s="23">
        <f t="shared" si="0"/>
        <v>20</v>
      </c>
    </row>
    <row r="20" spans="2:15" x14ac:dyDescent="0.25">
      <c r="C20" s="83"/>
      <c r="D20" s="83"/>
      <c r="E20" s="1"/>
    </row>
    <row r="21" spans="2:15" x14ac:dyDescent="0.25">
      <c r="C21" s="83"/>
      <c r="D21" s="83"/>
      <c r="E21" s="1"/>
      <c r="H21" s="85" t="s">
        <v>17</v>
      </c>
      <c r="I21" s="85"/>
      <c r="J21" s="5">
        <f t="shared" ref="J21:O21" si="2">COUNTIF(J9:J19,"&gt;=70")</f>
        <v>9</v>
      </c>
      <c r="K21" s="5">
        <f t="shared" si="2"/>
        <v>0</v>
      </c>
      <c r="L21" s="5">
        <f t="shared" si="2"/>
        <v>0</v>
      </c>
      <c r="M21" s="5">
        <f t="shared" si="2"/>
        <v>0</v>
      </c>
      <c r="N21" s="5">
        <f t="shared" si="2"/>
        <v>0</v>
      </c>
      <c r="O21" s="15">
        <f t="shared" si="2"/>
        <v>0</v>
      </c>
    </row>
    <row r="22" spans="2:15" x14ac:dyDescent="0.25">
      <c r="C22" s="83"/>
      <c r="D22" s="83"/>
      <c r="E22" s="9"/>
      <c r="H22" s="85" t="s">
        <v>18</v>
      </c>
      <c r="I22" s="85"/>
      <c r="J22" s="5">
        <f t="shared" ref="J22:O22" si="3">COUNTIF(J9:J20,"&lt;70")</f>
        <v>2</v>
      </c>
      <c r="K22" s="5">
        <f t="shared" si="3"/>
        <v>0</v>
      </c>
      <c r="L22" s="5">
        <f t="shared" si="3"/>
        <v>0</v>
      </c>
      <c r="M22" s="5">
        <f t="shared" si="3"/>
        <v>0</v>
      </c>
      <c r="N22" s="5">
        <f t="shared" si="3"/>
        <v>0</v>
      </c>
      <c r="O22" s="15">
        <f t="shared" si="3"/>
        <v>11</v>
      </c>
    </row>
    <row r="23" spans="2:15" x14ac:dyDescent="0.25">
      <c r="C23" s="83"/>
      <c r="D23" s="83"/>
      <c r="E23" s="83"/>
      <c r="H23" s="85" t="s">
        <v>19</v>
      </c>
      <c r="I23" s="85"/>
      <c r="J23" s="5">
        <f t="shared" ref="J23:O23" si="4">COUNT(J9:J19)</f>
        <v>11</v>
      </c>
      <c r="K23" s="5">
        <f t="shared" si="4"/>
        <v>0</v>
      </c>
      <c r="L23" s="5">
        <f t="shared" si="4"/>
        <v>0</v>
      </c>
      <c r="M23" s="5">
        <f t="shared" si="4"/>
        <v>0</v>
      </c>
      <c r="N23" s="5">
        <f t="shared" si="4"/>
        <v>0</v>
      </c>
      <c r="O23" s="15">
        <f t="shared" si="4"/>
        <v>11</v>
      </c>
    </row>
    <row r="24" spans="2:15" x14ac:dyDescent="0.25">
      <c r="C24" s="83"/>
      <c r="D24" s="83"/>
      <c r="E24" s="1"/>
      <c r="H24" s="84" t="s">
        <v>14</v>
      </c>
      <c r="I24" s="84"/>
      <c r="J24" s="10">
        <f>J21/J23</f>
        <v>0.81818181818181823</v>
      </c>
      <c r="K24" s="12" t="e">
        <f t="shared" ref="K24:O24" si="5">K21/K23</f>
        <v>#DIV/0!</v>
      </c>
      <c r="L24" s="12" t="e">
        <f t="shared" si="5"/>
        <v>#DIV/0!</v>
      </c>
      <c r="M24" s="12" t="e">
        <f t="shared" si="5"/>
        <v>#DIV/0!</v>
      </c>
      <c r="N24" s="12" t="e">
        <f t="shared" si="5"/>
        <v>#DIV/0!</v>
      </c>
      <c r="O24" s="14">
        <f t="shared" si="5"/>
        <v>0</v>
      </c>
    </row>
    <row r="25" spans="2:15" x14ac:dyDescent="0.25">
      <c r="C25" s="83"/>
      <c r="D25" s="83"/>
      <c r="E25" s="1"/>
      <c r="H25" s="84" t="s">
        <v>15</v>
      </c>
      <c r="I25" s="84"/>
      <c r="J25" s="10">
        <f>J22/J23</f>
        <v>0.18181818181818182</v>
      </c>
      <c r="K25" s="10" t="e">
        <f t="shared" ref="K25:O25" si="6">K22/K23</f>
        <v>#DIV/0!</v>
      </c>
      <c r="L25" s="12" t="e">
        <f t="shared" si="6"/>
        <v>#DIV/0!</v>
      </c>
      <c r="M25" s="12" t="e">
        <f t="shared" si="6"/>
        <v>#DIV/0!</v>
      </c>
      <c r="N25" s="12" t="e">
        <f t="shared" si="6"/>
        <v>#DIV/0!</v>
      </c>
      <c r="O25" s="14">
        <f t="shared" si="6"/>
        <v>1</v>
      </c>
    </row>
    <row r="26" spans="2:15" x14ac:dyDescent="0.25">
      <c r="C26" s="83"/>
      <c r="D26" s="83"/>
      <c r="E26" s="9"/>
    </row>
    <row r="27" spans="2:15" x14ac:dyDescent="0.25">
      <c r="C27" s="1"/>
      <c r="D27" s="1"/>
      <c r="E27" s="9"/>
    </row>
    <row r="29" spans="2:15" x14ac:dyDescent="0.25">
      <c r="J29" s="90"/>
      <c r="K29" s="90"/>
      <c r="L29" s="90"/>
      <c r="M29" s="90"/>
      <c r="N29" s="90"/>
    </row>
    <row r="30" spans="2:15" x14ac:dyDescent="0.25">
      <c r="J30" s="89" t="s">
        <v>16</v>
      </c>
      <c r="K30" s="89"/>
      <c r="L30" s="89"/>
      <c r="M30" s="89"/>
      <c r="N30" s="89"/>
    </row>
  </sheetData>
  <mergeCells count="23">
    <mergeCell ref="B2:N2"/>
    <mergeCell ref="C3:N3"/>
    <mergeCell ref="D4:G4"/>
    <mergeCell ref="J4:K4"/>
    <mergeCell ref="N4:O4"/>
    <mergeCell ref="D6:G6"/>
    <mergeCell ref="I6:J6"/>
    <mergeCell ref="K6:N6"/>
    <mergeCell ref="D8:I8"/>
    <mergeCell ref="C20:D20"/>
    <mergeCell ref="C21:D21"/>
    <mergeCell ref="H21:I21"/>
    <mergeCell ref="C22:D22"/>
    <mergeCell ref="H22:I22"/>
    <mergeCell ref="C26:D26"/>
    <mergeCell ref="J29:N29"/>
    <mergeCell ref="J30:N30"/>
    <mergeCell ref="C23:E23"/>
    <mergeCell ref="H23:I23"/>
    <mergeCell ref="C24:D24"/>
    <mergeCell ref="H24:I24"/>
    <mergeCell ref="C25:D25"/>
    <mergeCell ref="H25:I25"/>
  </mergeCells>
  <printOptions horizontalCentered="1"/>
  <pageMargins left="0.23622047244094491" right="0.23622047244094491" top="0.74803149606299213" bottom="0.74803149606299213" header="0.31496062992125984" footer="0.31496062992125984"/>
  <pageSetup scale="78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BD26B5-4A6B-4966-8557-5E35DD169D34}">
  <dimension ref="B2:P32"/>
  <sheetViews>
    <sheetView zoomScale="93" workbookViewId="0">
      <selection activeCell="M29" sqref="M29"/>
    </sheetView>
  </sheetViews>
  <sheetFormatPr baseColWidth="10" defaultColWidth="10.7109375" defaultRowHeight="15" x14ac:dyDescent="0.25"/>
  <cols>
    <col min="1" max="1" width="1.42578125" customWidth="1"/>
    <col min="2" max="2" width="5" customWidth="1"/>
    <col min="3" max="3" width="10.85546875" customWidth="1"/>
    <col min="4" max="9" width="7.5703125" customWidth="1"/>
    <col min="10" max="10" width="8.140625" customWidth="1"/>
    <col min="11" max="11" width="7.5703125" customWidth="1"/>
    <col min="12" max="14" width="5.5703125" customWidth="1"/>
  </cols>
  <sheetData>
    <row r="2" spans="2:16" ht="15.75" x14ac:dyDescent="0.25">
      <c r="B2" s="86" t="s">
        <v>9</v>
      </c>
      <c r="C2" s="86"/>
      <c r="D2" s="86"/>
      <c r="E2" s="86"/>
      <c r="F2" s="86"/>
      <c r="G2" s="86"/>
      <c r="H2" s="86"/>
      <c r="I2" s="86"/>
      <c r="J2" s="86"/>
      <c r="K2" s="86"/>
      <c r="L2" s="3"/>
      <c r="M2" s="3"/>
    </row>
    <row r="3" spans="2:16" x14ac:dyDescent="0.25">
      <c r="C3" s="82" t="s">
        <v>8</v>
      </c>
      <c r="D3" s="82"/>
      <c r="E3" s="82"/>
      <c r="F3" s="82"/>
      <c r="G3" s="82"/>
      <c r="H3" s="82"/>
      <c r="I3" s="82"/>
      <c r="J3" s="82"/>
      <c r="K3" s="82"/>
      <c r="L3" s="1"/>
      <c r="M3" s="1"/>
    </row>
    <row r="4" spans="2:16" x14ac:dyDescent="0.25">
      <c r="C4" t="s">
        <v>0</v>
      </c>
      <c r="D4" s="87" t="str">
        <f>'PARCIALES 405 C'!D4:G4</f>
        <v>MATEMÁTICAS FINANCIERAS</v>
      </c>
      <c r="E4" s="87"/>
      <c r="F4" s="87"/>
      <c r="G4" s="87"/>
      <c r="I4" t="s">
        <v>1</v>
      </c>
      <c r="J4" s="88" t="str">
        <f>'PARCIALES 405 C'!J4:K4</f>
        <v>405 C</v>
      </c>
      <c r="K4" s="88"/>
    </row>
    <row r="5" spans="2:16" ht="6.75" customHeight="1" x14ac:dyDescent="0.25">
      <c r="D5" s="6"/>
      <c r="E5" s="6"/>
      <c r="F5" s="6"/>
      <c r="G5" s="6"/>
    </row>
    <row r="6" spans="2:16" x14ac:dyDescent="0.25">
      <c r="C6" t="s">
        <v>3</v>
      </c>
      <c r="D6" s="88" t="str">
        <f>'PARCIALES 405 A'!D6:G6</f>
        <v>FEB 25 - JUN 25</v>
      </c>
      <c r="E6" s="88"/>
      <c r="F6" s="88"/>
      <c r="G6" s="88"/>
      <c r="I6" s="83" t="s">
        <v>20</v>
      </c>
      <c r="J6" s="83"/>
      <c r="K6" s="2" t="str">
        <f>'PARCIALES 405 A'!K6:N6</f>
        <v>L.C. GUILLERMO MORALES CADENA</v>
      </c>
      <c r="L6" s="8"/>
      <c r="M6" s="8"/>
      <c r="N6" s="8"/>
      <c r="O6" s="8"/>
    </row>
    <row r="7" spans="2:16" ht="11.25" customHeight="1" x14ac:dyDescent="0.25"/>
    <row r="8" spans="2:16" x14ac:dyDescent="0.25">
      <c r="B8" s="5" t="s">
        <v>4</v>
      </c>
      <c r="C8" s="5" t="s">
        <v>6</v>
      </c>
      <c r="D8" s="85" t="s">
        <v>5</v>
      </c>
      <c r="E8" s="85"/>
      <c r="F8" s="85"/>
      <c r="G8" s="85"/>
      <c r="H8" s="85"/>
      <c r="I8" s="85"/>
      <c r="J8" s="5" t="s">
        <v>21</v>
      </c>
      <c r="K8" s="5" t="s">
        <v>22</v>
      </c>
    </row>
    <row r="9" spans="2:16" x14ac:dyDescent="0.25">
      <c r="B9" s="7">
        <v>1</v>
      </c>
      <c r="C9" s="7" t="str">
        <f>'PARCIALES 405 C'!C9</f>
        <v>231U0187</v>
      </c>
      <c r="D9" s="99" t="str">
        <f>'PARCIALES 405 C'!D9:I9</f>
        <v>CAMPOS CHIGO JONATHAN</v>
      </c>
      <c r="E9" s="100"/>
      <c r="F9" s="100"/>
      <c r="G9" s="100"/>
      <c r="H9" s="100"/>
      <c r="I9" s="101"/>
      <c r="J9" s="13">
        <f>'PARCIALES 405 C'!O9</f>
        <v>18</v>
      </c>
      <c r="K9" s="13">
        <f t="shared" ref="K9:K21" si="0">+J9</f>
        <v>18</v>
      </c>
    </row>
    <row r="10" spans="2:16" x14ac:dyDescent="0.25">
      <c r="B10" s="7">
        <f>B9+1</f>
        <v>2</v>
      </c>
      <c r="C10" s="7" t="str">
        <f>'PARCIALES 405 C'!C10</f>
        <v>231U0590</v>
      </c>
      <c r="D10" s="99" t="str">
        <f>'PARCIALES 405 C'!D10:I10</f>
        <v>CHAGALA PAXTIAN LUIS ARTURO</v>
      </c>
      <c r="E10" s="100"/>
      <c r="F10" s="100"/>
      <c r="G10" s="100"/>
      <c r="H10" s="100"/>
      <c r="I10" s="101"/>
      <c r="J10" s="13">
        <f>'PARCIALES 405 C'!O10</f>
        <v>0</v>
      </c>
      <c r="K10" s="13">
        <f t="shared" si="0"/>
        <v>0</v>
      </c>
    </row>
    <row r="11" spans="2:16" x14ac:dyDescent="0.25">
      <c r="B11" s="7">
        <f t="shared" ref="B11:B21" si="1">B10+1</f>
        <v>3</v>
      </c>
      <c r="C11" s="7" t="str">
        <f>'PARCIALES 405 C'!C11</f>
        <v>231U0190</v>
      </c>
      <c r="D11" s="99" t="str">
        <f>'PARCIALES 405 C'!D11:I11</f>
        <v>CHAPOL ORTIZ LUIS ANTONIO</v>
      </c>
      <c r="E11" s="100"/>
      <c r="F11" s="100"/>
      <c r="G11" s="100"/>
      <c r="H11" s="100"/>
      <c r="I11" s="101"/>
      <c r="J11" s="13">
        <f>'PARCIALES 405 C'!O11</f>
        <v>18</v>
      </c>
      <c r="K11" s="13">
        <f t="shared" si="0"/>
        <v>18</v>
      </c>
    </row>
    <row r="12" spans="2:16" x14ac:dyDescent="0.25">
      <c r="B12" s="7">
        <f t="shared" si="1"/>
        <v>4</v>
      </c>
      <c r="C12" s="7" t="str">
        <f>'PARCIALES 405 C'!C12</f>
        <v>231U0194</v>
      </c>
      <c r="D12" s="99" t="str">
        <f>'PARCIALES 405 C'!D12:I12</f>
        <v>COTA ALVARADO BRYAN DE JESUS</v>
      </c>
      <c r="E12" s="100"/>
      <c r="F12" s="100"/>
      <c r="G12" s="100"/>
      <c r="H12" s="100"/>
      <c r="I12" s="101"/>
      <c r="J12" s="13">
        <f>'PARCIALES 405 C'!O12</f>
        <v>19</v>
      </c>
      <c r="K12" s="13">
        <f t="shared" si="0"/>
        <v>19</v>
      </c>
    </row>
    <row r="13" spans="2:16" x14ac:dyDescent="0.25">
      <c r="B13" s="7">
        <f t="shared" si="1"/>
        <v>5</v>
      </c>
      <c r="C13" s="7" t="str">
        <f>'PARCIALES 405 C'!C13</f>
        <v>231U0205</v>
      </c>
      <c r="D13" s="99" t="str">
        <f>'PARCIALES 405 C'!D13:I13</f>
        <v>LUPERCIO SANCHEZ TERESITA DE JESUS</v>
      </c>
      <c r="E13" s="100"/>
      <c r="F13" s="100"/>
      <c r="G13" s="100"/>
      <c r="H13" s="100"/>
      <c r="I13" s="101"/>
      <c r="J13" s="13">
        <f>'PARCIALES 405 C'!O13</f>
        <v>20</v>
      </c>
      <c r="K13" s="13">
        <f t="shared" si="0"/>
        <v>20</v>
      </c>
    </row>
    <row r="14" spans="2:16" x14ac:dyDescent="0.25">
      <c r="B14" s="7">
        <f t="shared" si="1"/>
        <v>6</v>
      </c>
      <c r="C14" s="7" t="str">
        <f>'PARCIALES 405 C'!C14</f>
        <v>231U0212</v>
      </c>
      <c r="D14" s="99" t="str">
        <f>'PARCIALES 405 C'!D14:I14</f>
        <v>MIROS DOMINGUEZ KARLA RUBI</v>
      </c>
      <c r="E14" s="100"/>
      <c r="F14" s="100"/>
      <c r="G14" s="100"/>
      <c r="H14" s="100"/>
      <c r="I14" s="101"/>
      <c r="J14" s="13">
        <f>'PARCIALES 405 C'!O14</f>
        <v>19</v>
      </c>
      <c r="K14" s="13">
        <f t="shared" si="0"/>
        <v>19</v>
      </c>
    </row>
    <row r="15" spans="2:16" x14ac:dyDescent="0.25">
      <c r="B15" s="7">
        <f t="shared" si="1"/>
        <v>7</v>
      </c>
      <c r="C15" s="7" t="str">
        <f>'PARCIALES 405 C'!C15</f>
        <v>231U0218</v>
      </c>
      <c r="D15" s="99" t="str">
        <f>'PARCIALES 405 C'!D15:I15</f>
        <v>PASCUAL RAMIREZ MAYTE</v>
      </c>
      <c r="E15" s="100"/>
      <c r="F15" s="100"/>
      <c r="G15" s="100"/>
      <c r="H15" s="100"/>
      <c r="I15" s="101"/>
      <c r="J15" s="13">
        <f>'PARCIALES 405 C'!O15</f>
        <v>18</v>
      </c>
      <c r="K15" s="13">
        <f t="shared" si="0"/>
        <v>18</v>
      </c>
      <c r="P15" s="18"/>
    </row>
    <row r="16" spans="2:16" x14ac:dyDescent="0.25">
      <c r="B16" s="7">
        <f t="shared" si="1"/>
        <v>8</v>
      </c>
      <c r="C16" s="7" t="str">
        <f>'PARCIALES 405 C'!C16</f>
        <v xml:space="preserve">231U0219 </v>
      </c>
      <c r="D16" s="99" t="str">
        <f>'PARCIALES 405 C'!D16:I16</f>
        <v>PAZ TENORIO BELINDA</v>
      </c>
      <c r="E16" s="100"/>
      <c r="F16" s="100"/>
      <c r="G16" s="100"/>
      <c r="H16" s="100"/>
      <c r="I16" s="101"/>
      <c r="J16" s="13">
        <f>'PARCIALES 405 C'!O16</f>
        <v>0</v>
      </c>
      <c r="K16" s="13">
        <f t="shared" si="0"/>
        <v>0</v>
      </c>
    </row>
    <row r="17" spans="2:11" x14ac:dyDescent="0.25">
      <c r="B17" s="7">
        <f t="shared" si="1"/>
        <v>9</v>
      </c>
      <c r="C17" s="7" t="str">
        <f>'PARCIALES 405 C'!C17</f>
        <v>231U0611</v>
      </c>
      <c r="D17" s="99" t="str">
        <f>'PARCIALES 405 C'!D17:I17</f>
        <v>POXTAN VELASCO MARICELA</v>
      </c>
      <c r="E17" s="100"/>
      <c r="F17" s="100"/>
      <c r="G17" s="100"/>
      <c r="H17" s="100"/>
      <c r="I17" s="101"/>
      <c r="J17" s="13">
        <f>'PARCIALES 405 C'!O17</f>
        <v>20</v>
      </c>
      <c r="K17" s="13">
        <f t="shared" si="0"/>
        <v>20</v>
      </c>
    </row>
    <row r="18" spans="2:11" x14ac:dyDescent="0.25">
      <c r="B18" s="7">
        <f t="shared" si="1"/>
        <v>10</v>
      </c>
      <c r="C18" s="7" t="str">
        <f>'PARCIALES 405 C'!C18</f>
        <v>231U0222</v>
      </c>
      <c r="D18" s="99" t="str">
        <f>'PARCIALES 405 C'!D18:I18</f>
        <v>PUCHETA TON DAVID ALEJANDRO</v>
      </c>
      <c r="E18" s="100"/>
      <c r="F18" s="100"/>
      <c r="G18" s="100"/>
      <c r="H18" s="100"/>
      <c r="I18" s="101"/>
      <c r="J18" s="13">
        <f>'PARCIALES 405 C'!O18</f>
        <v>16</v>
      </c>
      <c r="K18" s="13">
        <f t="shared" si="0"/>
        <v>16</v>
      </c>
    </row>
    <row r="19" spans="2:11" x14ac:dyDescent="0.25">
      <c r="B19" s="7">
        <f t="shared" si="1"/>
        <v>11</v>
      </c>
      <c r="C19" s="7" t="str">
        <f>'PARCIALES 405 C'!C19</f>
        <v>231U0615</v>
      </c>
      <c r="D19" s="99" t="str">
        <f>'PARCIALES 405 C'!D19:I19</f>
        <v>VELASCO SEBA GABRIELA</v>
      </c>
      <c r="E19" s="100"/>
      <c r="F19" s="100"/>
      <c r="G19" s="100"/>
      <c r="H19" s="100"/>
      <c r="I19" s="101"/>
      <c r="J19" s="13">
        <f>'PARCIALES 405 C'!O19</f>
        <v>20</v>
      </c>
      <c r="K19" s="13">
        <f t="shared" si="0"/>
        <v>20</v>
      </c>
    </row>
    <row r="20" spans="2:11" x14ac:dyDescent="0.25">
      <c r="B20" s="7">
        <f t="shared" si="1"/>
        <v>12</v>
      </c>
      <c r="C20" s="7" t="e">
        <f>'PARCIALES 405 C'!#REF!</f>
        <v>#REF!</v>
      </c>
      <c r="D20" s="99" t="e">
        <f>'PARCIALES 405 C'!#REF!</f>
        <v>#REF!</v>
      </c>
      <c r="E20" s="100"/>
      <c r="F20" s="100"/>
      <c r="G20" s="100"/>
      <c r="H20" s="100"/>
      <c r="I20" s="101"/>
      <c r="J20" s="13" t="e">
        <f>'PARCIALES 405 C'!#REF!</f>
        <v>#REF!</v>
      </c>
      <c r="K20" s="13" t="e">
        <f t="shared" si="0"/>
        <v>#REF!</v>
      </c>
    </row>
    <row r="21" spans="2:11" x14ac:dyDescent="0.25">
      <c r="B21" s="7">
        <f t="shared" si="1"/>
        <v>13</v>
      </c>
      <c r="C21" s="7" t="e">
        <f>'PARCIALES 405 C'!#REF!</f>
        <v>#REF!</v>
      </c>
      <c r="D21" s="99" t="e">
        <f>'PARCIALES 405 C'!#REF!</f>
        <v>#REF!</v>
      </c>
      <c r="E21" s="100"/>
      <c r="F21" s="100"/>
      <c r="G21" s="100"/>
      <c r="H21" s="100"/>
      <c r="I21" s="101"/>
      <c r="J21" s="13" t="e">
        <f>'PARCIALES 405 C'!#REF!</f>
        <v>#REF!</v>
      </c>
      <c r="K21" s="13" t="e">
        <f t="shared" si="0"/>
        <v>#REF!</v>
      </c>
    </row>
    <row r="22" spans="2:11" x14ac:dyDescent="0.25">
      <c r="C22" s="83"/>
      <c r="D22" s="83"/>
      <c r="E22" s="1"/>
    </row>
    <row r="23" spans="2:11" x14ac:dyDescent="0.25">
      <c r="C23" s="83"/>
      <c r="D23" s="83"/>
      <c r="E23" s="1"/>
      <c r="H23" s="85" t="s">
        <v>17</v>
      </c>
      <c r="I23" s="85"/>
      <c r="J23" s="5">
        <f>COUNTIF(K9:K21,"&gt;=70")</f>
        <v>0</v>
      </c>
      <c r="K23" s="1"/>
    </row>
    <row r="24" spans="2:11" x14ac:dyDescent="0.25">
      <c r="C24" s="83"/>
      <c r="D24" s="83"/>
      <c r="E24" s="9"/>
      <c r="H24" s="85" t="s">
        <v>18</v>
      </c>
      <c r="I24" s="85"/>
      <c r="J24" s="5">
        <f>COUNTIF(K9:K21,"&lt;70")</f>
        <v>11</v>
      </c>
      <c r="K24" s="1"/>
    </row>
    <row r="25" spans="2:11" x14ac:dyDescent="0.25">
      <c r="C25" s="83"/>
      <c r="D25" s="83"/>
      <c r="E25" s="83"/>
      <c r="H25" s="85" t="s">
        <v>19</v>
      </c>
      <c r="I25" s="85"/>
      <c r="J25" s="5">
        <f>COUNT(J9:J21)</f>
        <v>11</v>
      </c>
      <c r="K25" s="1"/>
    </row>
    <row r="26" spans="2:11" x14ac:dyDescent="0.25">
      <c r="C26" s="83"/>
      <c r="D26" s="83"/>
      <c r="E26" s="1"/>
      <c r="H26" s="84" t="s">
        <v>14</v>
      </c>
      <c r="I26" s="84"/>
      <c r="J26" s="10">
        <f>J23/J25</f>
        <v>0</v>
      </c>
      <c r="K26" s="16"/>
    </row>
    <row r="27" spans="2:11" x14ac:dyDescent="0.25">
      <c r="C27" s="83"/>
      <c r="D27" s="83"/>
      <c r="E27" s="1"/>
      <c r="H27" s="84" t="s">
        <v>15</v>
      </c>
      <c r="I27" s="84"/>
      <c r="J27" s="10">
        <f>J24/J25</f>
        <v>1</v>
      </c>
      <c r="K27" s="17"/>
    </row>
    <row r="28" spans="2:11" x14ac:dyDescent="0.25">
      <c r="C28" s="83"/>
      <c r="D28" s="83"/>
      <c r="E28" s="9"/>
    </row>
    <row r="29" spans="2:11" x14ac:dyDescent="0.25">
      <c r="C29" s="1"/>
      <c r="D29" s="1"/>
      <c r="E29" s="9"/>
    </row>
    <row r="31" spans="2:11" x14ac:dyDescent="0.25">
      <c r="J31" s="83"/>
      <c r="K31" s="83"/>
    </row>
    <row r="32" spans="2:11" x14ac:dyDescent="0.25">
      <c r="J32" s="82"/>
      <c r="K32" s="82"/>
    </row>
  </sheetData>
  <mergeCells count="34">
    <mergeCell ref="D13:I13"/>
    <mergeCell ref="B2:K2"/>
    <mergeCell ref="C3:K3"/>
    <mergeCell ref="D4:G4"/>
    <mergeCell ref="J4:K4"/>
    <mergeCell ref="D6:G6"/>
    <mergeCell ref="I6:J6"/>
    <mergeCell ref="D8:I8"/>
    <mergeCell ref="D9:I9"/>
    <mergeCell ref="D10:I10"/>
    <mergeCell ref="D11:I11"/>
    <mergeCell ref="D12:I12"/>
    <mergeCell ref="D14:I14"/>
    <mergeCell ref="D15:I15"/>
    <mergeCell ref="D16:I16"/>
    <mergeCell ref="D17:I17"/>
    <mergeCell ref="D18:I18"/>
    <mergeCell ref="D19:I19"/>
    <mergeCell ref="D20:I20"/>
    <mergeCell ref="D21:I21"/>
    <mergeCell ref="C22:D22"/>
    <mergeCell ref="C23:D23"/>
    <mergeCell ref="H23:I23"/>
    <mergeCell ref="C24:D24"/>
    <mergeCell ref="H24:I24"/>
    <mergeCell ref="C28:D28"/>
    <mergeCell ref="J31:K31"/>
    <mergeCell ref="J32:K32"/>
    <mergeCell ref="C25:E25"/>
    <mergeCell ref="H25:I25"/>
    <mergeCell ref="C26:D26"/>
    <mergeCell ref="H26:I26"/>
    <mergeCell ref="C27:D27"/>
    <mergeCell ref="H27:I27"/>
  </mergeCells>
  <pageMargins left="0.70866141732283472" right="0.70866141732283472" top="0.74803149606299213" bottom="0.74803149606299213" header="0.31496062992125984" footer="0.31496062992125984"/>
  <pageSetup scale="8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5F305D-9B10-49A4-947A-5CFC7EBBC1F7}">
  <sheetPr>
    <pageSetUpPr fitToPage="1"/>
  </sheetPr>
  <dimension ref="B2:P55"/>
  <sheetViews>
    <sheetView zoomScale="55" zoomScaleNormal="55" workbookViewId="0">
      <selection sqref="A1:A2"/>
    </sheetView>
  </sheetViews>
  <sheetFormatPr baseColWidth="10" defaultColWidth="10.7109375" defaultRowHeight="15" x14ac:dyDescent="0.25"/>
  <cols>
    <col min="1" max="1" width="1.42578125" style="36" customWidth="1"/>
    <col min="2" max="2" width="5" style="36" customWidth="1"/>
    <col min="3" max="3" width="13" style="36" bestFit="1" customWidth="1"/>
    <col min="4" max="4" width="13.28515625" style="36" customWidth="1"/>
    <col min="5" max="5" width="13.42578125" style="36" customWidth="1"/>
    <col min="6" max="6" width="13.5703125" style="36" customWidth="1"/>
    <col min="7" max="7" width="10.85546875" style="36" customWidth="1"/>
    <col min="8" max="8" width="5" style="36" customWidth="1"/>
    <col min="9" max="9" width="7.5703125" style="36" customWidth="1"/>
    <col min="10" max="14" width="8.5703125" style="36" customWidth="1"/>
    <col min="15" max="15" width="7.42578125" style="36" customWidth="1"/>
    <col min="16" max="16" width="2.28515625" style="36" customWidth="1"/>
    <col min="17" max="16384" width="10.7109375" style="36"/>
  </cols>
  <sheetData>
    <row r="2" spans="2:16" ht="15.75" x14ac:dyDescent="0.25">
      <c r="B2" s="75" t="s">
        <v>9</v>
      </c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35"/>
      <c r="P2" s="35"/>
    </row>
    <row r="3" spans="2:16" x14ac:dyDescent="0.25">
      <c r="C3" s="80" t="s">
        <v>8</v>
      </c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38"/>
      <c r="P3" s="38"/>
    </row>
    <row r="4" spans="2:16" ht="15.75" x14ac:dyDescent="0.25">
      <c r="C4" s="36" t="s">
        <v>0</v>
      </c>
      <c r="D4" s="103" t="s">
        <v>182</v>
      </c>
      <c r="E4" s="103"/>
      <c r="F4" s="103"/>
      <c r="G4" s="103"/>
      <c r="I4" s="36" t="s">
        <v>1</v>
      </c>
      <c r="J4" s="72" t="s">
        <v>257</v>
      </c>
      <c r="K4" s="72"/>
      <c r="M4" s="36" t="s">
        <v>2</v>
      </c>
      <c r="N4" s="104">
        <f>'PARCIALES 405 C'!N4:N4</f>
        <v>45749</v>
      </c>
      <c r="O4" s="104"/>
    </row>
    <row r="5" spans="2:16" ht="6.75" customHeight="1" x14ac:dyDescent="0.25">
      <c r="D5" s="40"/>
      <c r="E5" s="40"/>
      <c r="F5" s="40"/>
      <c r="G5" s="40"/>
    </row>
    <row r="6" spans="2:16" ht="15.75" x14ac:dyDescent="0.25">
      <c r="C6" s="36" t="s">
        <v>3</v>
      </c>
      <c r="D6" s="102" t="str">
        <f>'PARCIALES 405 C'!D6:G6</f>
        <v>FEB 25 - JUN 25</v>
      </c>
      <c r="E6" s="102"/>
      <c r="F6" s="102"/>
      <c r="G6" s="102"/>
      <c r="I6" s="71" t="s">
        <v>20</v>
      </c>
      <c r="J6" s="71"/>
      <c r="K6" s="76" t="str">
        <f>'PARCIALES 405 C'!K6:N6</f>
        <v>L.C. GUILLERMO MORALES CADENA</v>
      </c>
      <c r="L6" s="76"/>
      <c r="M6" s="76"/>
      <c r="N6" s="76"/>
    </row>
    <row r="7" spans="2:16" ht="11.25" customHeight="1" x14ac:dyDescent="0.25"/>
    <row r="8" spans="2:16" x14ac:dyDescent="0.25">
      <c r="B8" s="57" t="s">
        <v>4</v>
      </c>
      <c r="C8" s="41" t="s">
        <v>6</v>
      </c>
      <c r="D8" s="77" t="s">
        <v>5</v>
      </c>
      <c r="E8" s="78"/>
      <c r="F8" s="78"/>
      <c r="G8" s="78"/>
      <c r="H8" s="78"/>
      <c r="I8" s="79"/>
      <c r="J8" s="41" t="s">
        <v>7</v>
      </c>
      <c r="K8" s="41" t="s">
        <v>10</v>
      </c>
      <c r="L8" s="41" t="s">
        <v>11</v>
      </c>
      <c r="M8" s="41" t="s">
        <v>12</v>
      </c>
      <c r="N8" s="41" t="s">
        <v>13</v>
      </c>
      <c r="O8" s="42" t="s">
        <v>23</v>
      </c>
    </row>
    <row r="9" spans="2:16" ht="18.75" x14ac:dyDescent="0.25">
      <c r="B9" s="43">
        <v>1</v>
      </c>
      <c r="C9" s="43" t="s">
        <v>183</v>
      </c>
      <c r="D9" s="68" t="s">
        <v>184</v>
      </c>
      <c r="E9" s="45"/>
      <c r="F9" s="45"/>
      <c r="G9" s="45"/>
      <c r="H9" s="45"/>
      <c r="I9" s="46"/>
      <c r="J9" s="47">
        <v>100</v>
      </c>
      <c r="K9" s="47">
        <v>100</v>
      </c>
      <c r="L9" s="58">
        <v>100</v>
      </c>
      <c r="M9" s="47">
        <v>100</v>
      </c>
      <c r="N9" s="47"/>
      <c r="O9" s="59">
        <f>SUM(J9:N9)/5</f>
        <v>80</v>
      </c>
    </row>
    <row r="10" spans="2:16" ht="18.75" x14ac:dyDescent="0.25">
      <c r="B10" s="43">
        <f>B9+1</f>
        <v>2</v>
      </c>
      <c r="C10" s="43" t="s">
        <v>185</v>
      </c>
      <c r="D10" s="68" t="s">
        <v>219</v>
      </c>
      <c r="E10" s="45"/>
      <c r="F10" s="45"/>
      <c r="G10" s="45"/>
      <c r="H10" s="45"/>
      <c r="I10" s="46"/>
      <c r="J10" s="47">
        <v>100</v>
      </c>
      <c r="K10" s="47">
        <v>90</v>
      </c>
      <c r="L10" s="47">
        <v>95</v>
      </c>
      <c r="M10" s="47">
        <v>90</v>
      </c>
      <c r="N10" s="47"/>
      <c r="O10" s="59">
        <f>SUM(J10:N10)/5</f>
        <v>75</v>
      </c>
    </row>
    <row r="11" spans="2:16" ht="18.75" x14ac:dyDescent="0.25">
      <c r="B11" s="43">
        <f t="shared" ref="B11:B44" si="0">B10+1</f>
        <v>3</v>
      </c>
      <c r="C11" s="43" t="s">
        <v>186</v>
      </c>
      <c r="D11" s="68" t="s">
        <v>220</v>
      </c>
      <c r="E11" s="45"/>
      <c r="F11" s="45"/>
      <c r="G11" s="45"/>
      <c r="H11" s="45"/>
      <c r="I11" s="46"/>
      <c r="J11" s="47">
        <v>100</v>
      </c>
      <c r="K11" s="47">
        <v>98</v>
      </c>
      <c r="L11" s="47">
        <v>95</v>
      </c>
      <c r="M11" s="47">
        <v>100</v>
      </c>
      <c r="N11" s="47"/>
      <c r="O11" s="59">
        <f t="shared" ref="O11:O44" si="1">SUM(J11:N11)/5</f>
        <v>78.599999999999994</v>
      </c>
    </row>
    <row r="12" spans="2:16" ht="18.75" x14ac:dyDescent="0.25">
      <c r="B12" s="43">
        <f t="shared" si="0"/>
        <v>4</v>
      </c>
      <c r="C12" s="43" t="s">
        <v>187</v>
      </c>
      <c r="D12" s="68" t="s">
        <v>221</v>
      </c>
      <c r="E12" s="60"/>
      <c r="F12" s="60"/>
      <c r="G12" s="60"/>
      <c r="H12" s="60"/>
      <c r="I12" s="61"/>
      <c r="J12" s="47">
        <v>97</v>
      </c>
      <c r="K12" s="62">
        <v>57</v>
      </c>
      <c r="L12" s="47">
        <v>90</v>
      </c>
      <c r="M12" s="47">
        <v>80</v>
      </c>
      <c r="N12" s="47"/>
      <c r="O12" s="59">
        <f t="shared" si="1"/>
        <v>64.8</v>
      </c>
    </row>
    <row r="13" spans="2:16" ht="18.75" x14ac:dyDescent="0.25">
      <c r="B13" s="43">
        <f t="shared" si="0"/>
        <v>5</v>
      </c>
      <c r="C13" s="43" t="s">
        <v>188</v>
      </c>
      <c r="D13" s="68" t="s">
        <v>260</v>
      </c>
      <c r="E13" s="60"/>
      <c r="F13" s="60"/>
      <c r="G13" s="60"/>
      <c r="H13" s="60"/>
      <c r="I13" s="61"/>
      <c r="J13" s="47">
        <v>94</v>
      </c>
      <c r="K13" s="62">
        <v>66</v>
      </c>
      <c r="L13" s="62">
        <v>65</v>
      </c>
      <c r="M13" s="47">
        <v>100</v>
      </c>
      <c r="N13" s="47"/>
      <c r="O13" s="59">
        <f t="shared" si="1"/>
        <v>65</v>
      </c>
    </row>
    <row r="14" spans="2:16" ht="18.75" x14ac:dyDescent="0.25">
      <c r="B14" s="43">
        <f t="shared" si="0"/>
        <v>6</v>
      </c>
      <c r="C14" s="43" t="s">
        <v>189</v>
      </c>
      <c r="D14" s="68" t="s">
        <v>222</v>
      </c>
      <c r="E14" s="60"/>
      <c r="F14" s="60"/>
      <c r="G14" s="60"/>
      <c r="H14" s="60"/>
      <c r="I14" s="61"/>
      <c r="J14" s="47">
        <v>97</v>
      </c>
      <c r="K14" s="47">
        <v>92</v>
      </c>
      <c r="L14" s="47">
        <v>100</v>
      </c>
      <c r="M14" s="47">
        <v>80</v>
      </c>
      <c r="N14" s="47"/>
      <c r="O14" s="59">
        <f t="shared" si="1"/>
        <v>73.8</v>
      </c>
    </row>
    <row r="15" spans="2:16" ht="18.75" x14ac:dyDescent="0.25">
      <c r="B15" s="43">
        <f t="shared" si="0"/>
        <v>7</v>
      </c>
      <c r="C15" s="43" t="s">
        <v>190</v>
      </c>
      <c r="D15" s="68" t="s">
        <v>223</v>
      </c>
      <c r="E15" s="60"/>
      <c r="F15" s="60"/>
      <c r="G15" s="60"/>
      <c r="H15" s="60"/>
      <c r="I15" s="61"/>
      <c r="J15" s="47">
        <v>100</v>
      </c>
      <c r="K15" s="47">
        <v>90</v>
      </c>
      <c r="L15" s="47">
        <v>95</v>
      </c>
      <c r="M15" s="47">
        <v>75</v>
      </c>
      <c r="N15" s="47"/>
      <c r="O15" s="59">
        <f t="shared" si="1"/>
        <v>72</v>
      </c>
    </row>
    <row r="16" spans="2:16" ht="18.75" x14ac:dyDescent="0.25">
      <c r="B16" s="43">
        <f t="shared" si="0"/>
        <v>8</v>
      </c>
      <c r="C16" s="43" t="s">
        <v>191</v>
      </c>
      <c r="D16" s="68" t="s">
        <v>224</v>
      </c>
      <c r="E16" s="60"/>
      <c r="F16" s="60"/>
      <c r="G16" s="60"/>
      <c r="H16" s="60"/>
      <c r="I16" s="61"/>
      <c r="J16" s="47">
        <v>94</v>
      </c>
      <c r="K16" s="47">
        <v>65</v>
      </c>
      <c r="L16" s="62">
        <v>55</v>
      </c>
      <c r="M16" s="47">
        <v>100</v>
      </c>
      <c r="N16" s="47"/>
      <c r="O16" s="59">
        <f t="shared" si="1"/>
        <v>62.8</v>
      </c>
    </row>
    <row r="17" spans="2:15" ht="18.75" x14ac:dyDescent="0.25">
      <c r="B17" s="43">
        <f t="shared" si="0"/>
        <v>9</v>
      </c>
      <c r="C17" s="43" t="s">
        <v>192</v>
      </c>
      <c r="D17" s="68" t="s">
        <v>225</v>
      </c>
      <c r="E17" s="60"/>
      <c r="F17" s="60"/>
      <c r="G17" s="60"/>
      <c r="H17" s="60"/>
      <c r="I17" s="61"/>
      <c r="J17" s="47">
        <v>100</v>
      </c>
      <c r="K17" s="47">
        <v>88</v>
      </c>
      <c r="L17" s="47">
        <v>85</v>
      </c>
      <c r="M17" s="47">
        <v>85</v>
      </c>
      <c r="N17" s="47"/>
      <c r="O17" s="59">
        <f t="shared" si="1"/>
        <v>71.599999999999994</v>
      </c>
    </row>
    <row r="18" spans="2:15" ht="18.75" x14ac:dyDescent="0.25">
      <c r="B18" s="43">
        <f t="shared" si="0"/>
        <v>10</v>
      </c>
      <c r="C18" s="43" t="s">
        <v>193</v>
      </c>
      <c r="D18" s="68" t="s">
        <v>226</v>
      </c>
      <c r="E18" s="60"/>
      <c r="F18" s="60"/>
      <c r="G18" s="60"/>
      <c r="H18" s="60"/>
      <c r="I18" s="61"/>
      <c r="J18" s="47">
        <v>100</v>
      </c>
      <c r="K18" s="47">
        <v>71</v>
      </c>
      <c r="L18" s="47">
        <v>95</v>
      </c>
      <c r="M18" s="62">
        <v>0</v>
      </c>
      <c r="N18" s="47"/>
      <c r="O18" s="59">
        <f t="shared" si="1"/>
        <v>53.2</v>
      </c>
    </row>
    <row r="19" spans="2:15" ht="18.75" x14ac:dyDescent="0.25">
      <c r="B19" s="43">
        <f t="shared" si="0"/>
        <v>11</v>
      </c>
      <c r="C19" s="43" t="s">
        <v>194</v>
      </c>
      <c r="D19" s="68" t="s">
        <v>227</v>
      </c>
      <c r="E19" s="60"/>
      <c r="F19" s="60"/>
      <c r="G19" s="60"/>
      <c r="H19" s="60"/>
      <c r="I19" s="61"/>
      <c r="J19" s="47">
        <v>100</v>
      </c>
      <c r="K19" s="47">
        <v>93</v>
      </c>
      <c r="L19" s="47">
        <v>95</v>
      </c>
      <c r="M19" s="47">
        <v>100</v>
      </c>
      <c r="N19" s="47"/>
      <c r="O19" s="59">
        <f t="shared" si="1"/>
        <v>77.599999999999994</v>
      </c>
    </row>
    <row r="20" spans="2:15" ht="18.75" x14ac:dyDescent="0.25">
      <c r="B20" s="43">
        <f t="shared" si="0"/>
        <v>12</v>
      </c>
      <c r="C20" s="43" t="s">
        <v>195</v>
      </c>
      <c r="D20" s="68" t="s">
        <v>228</v>
      </c>
      <c r="E20" s="60"/>
      <c r="F20" s="60"/>
      <c r="G20" s="60"/>
      <c r="H20" s="60"/>
      <c r="I20" s="61"/>
      <c r="J20" s="47">
        <v>100</v>
      </c>
      <c r="K20" s="47">
        <v>98</v>
      </c>
      <c r="L20" s="47">
        <v>100</v>
      </c>
      <c r="M20" s="47">
        <v>100</v>
      </c>
      <c r="N20" s="47"/>
      <c r="O20" s="59">
        <f t="shared" si="1"/>
        <v>79.599999999999994</v>
      </c>
    </row>
    <row r="21" spans="2:15" ht="18.75" x14ac:dyDescent="0.25">
      <c r="B21" s="43">
        <f t="shared" si="0"/>
        <v>13</v>
      </c>
      <c r="C21" s="43" t="s">
        <v>196</v>
      </c>
      <c r="D21" s="68" t="s">
        <v>229</v>
      </c>
      <c r="E21" s="60"/>
      <c r="F21" s="60"/>
      <c r="G21" s="60"/>
      <c r="H21" s="60"/>
      <c r="I21" s="61"/>
      <c r="J21" s="47">
        <v>100</v>
      </c>
      <c r="K21" s="47">
        <v>96</v>
      </c>
      <c r="L21" s="47">
        <v>90</v>
      </c>
      <c r="M21" s="47">
        <v>100</v>
      </c>
      <c r="N21" s="47"/>
      <c r="O21" s="59">
        <f t="shared" si="1"/>
        <v>77.2</v>
      </c>
    </row>
    <row r="22" spans="2:15" ht="18.75" x14ac:dyDescent="0.25">
      <c r="B22" s="43">
        <f t="shared" si="0"/>
        <v>14</v>
      </c>
      <c r="C22" s="43" t="s">
        <v>197</v>
      </c>
      <c r="D22" s="68" t="s">
        <v>230</v>
      </c>
      <c r="E22" s="60"/>
      <c r="F22" s="60"/>
      <c r="G22" s="60"/>
      <c r="H22" s="60"/>
      <c r="I22" s="61"/>
      <c r="J22" s="47">
        <v>100</v>
      </c>
      <c r="K22" s="47">
        <v>70</v>
      </c>
      <c r="L22" s="47">
        <v>95</v>
      </c>
      <c r="M22" s="47">
        <v>90</v>
      </c>
      <c r="N22" s="47"/>
      <c r="O22" s="59">
        <f t="shared" si="1"/>
        <v>71</v>
      </c>
    </row>
    <row r="23" spans="2:15" ht="18.75" x14ac:dyDescent="0.25">
      <c r="B23" s="43">
        <f t="shared" si="0"/>
        <v>15</v>
      </c>
      <c r="C23" s="43" t="s">
        <v>198</v>
      </c>
      <c r="D23" s="68" t="s">
        <v>231</v>
      </c>
      <c r="E23" s="60"/>
      <c r="F23" s="60"/>
      <c r="G23" s="60"/>
      <c r="H23" s="60"/>
      <c r="I23" s="61"/>
      <c r="J23" s="47">
        <v>100</v>
      </c>
      <c r="K23" s="47">
        <v>94</v>
      </c>
      <c r="L23" s="47">
        <v>90</v>
      </c>
      <c r="M23" s="47">
        <v>90</v>
      </c>
      <c r="N23" s="47"/>
      <c r="O23" s="59">
        <f t="shared" si="1"/>
        <v>74.8</v>
      </c>
    </row>
    <row r="24" spans="2:15" ht="18.75" x14ac:dyDescent="0.25">
      <c r="B24" s="43">
        <f t="shared" si="0"/>
        <v>16</v>
      </c>
      <c r="C24" s="43" t="s">
        <v>199</v>
      </c>
      <c r="D24" s="68" t="s">
        <v>232</v>
      </c>
      <c r="E24" s="60"/>
      <c r="F24" s="60"/>
      <c r="G24" s="60"/>
      <c r="H24" s="60"/>
      <c r="I24" s="61"/>
      <c r="J24" s="47">
        <v>95</v>
      </c>
      <c r="K24" s="47">
        <v>71</v>
      </c>
      <c r="L24" s="47">
        <v>95</v>
      </c>
      <c r="M24" s="47">
        <v>75</v>
      </c>
      <c r="N24" s="47"/>
      <c r="O24" s="59">
        <f t="shared" si="1"/>
        <v>67.2</v>
      </c>
    </row>
    <row r="25" spans="2:15" ht="18.75" x14ac:dyDescent="0.25">
      <c r="B25" s="43">
        <f t="shared" si="0"/>
        <v>17</v>
      </c>
      <c r="C25" s="43" t="s">
        <v>200</v>
      </c>
      <c r="D25" s="68" t="s">
        <v>233</v>
      </c>
      <c r="E25" s="60"/>
      <c r="F25" s="60"/>
      <c r="G25" s="60"/>
      <c r="H25" s="60"/>
      <c r="I25" s="61"/>
      <c r="J25" s="47">
        <v>97</v>
      </c>
      <c r="K25" s="47">
        <v>83</v>
      </c>
      <c r="L25" s="47">
        <v>95</v>
      </c>
      <c r="M25" s="47">
        <v>80</v>
      </c>
      <c r="N25" s="47"/>
      <c r="O25" s="59">
        <f t="shared" si="1"/>
        <v>71</v>
      </c>
    </row>
    <row r="26" spans="2:15" ht="18.75" x14ac:dyDescent="0.25">
      <c r="B26" s="43">
        <f t="shared" si="0"/>
        <v>18</v>
      </c>
      <c r="C26" s="43" t="s">
        <v>201</v>
      </c>
      <c r="D26" s="68" t="s">
        <v>234</v>
      </c>
      <c r="E26" s="60"/>
      <c r="F26" s="60"/>
      <c r="G26" s="60"/>
      <c r="H26" s="60"/>
      <c r="I26" s="61"/>
      <c r="J26" s="47">
        <v>94</v>
      </c>
      <c r="K26" s="47">
        <v>86</v>
      </c>
      <c r="L26" s="47">
        <v>75</v>
      </c>
      <c r="M26" s="47">
        <v>100</v>
      </c>
      <c r="N26" s="47"/>
      <c r="O26" s="59">
        <f t="shared" si="1"/>
        <v>71</v>
      </c>
    </row>
    <row r="27" spans="2:15" ht="18.75" x14ac:dyDescent="0.25">
      <c r="B27" s="43">
        <f t="shared" si="0"/>
        <v>19</v>
      </c>
      <c r="C27" s="43" t="s">
        <v>202</v>
      </c>
      <c r="D27" s="68" t="s">
        <v>259</v>
      </c>
      <c r="E27" s="60"/>
      <c r="F27" s="60"/>
      <c r="G27" s="60"/>
      <c r="H27" s="60"/>
      <c r="I27" s="61"/>
      <c r="J27" s="47">
        <v>94</v>
      </c>
      <c r="K27" s="47">
        <v>75</v>
      </c>
      <c r="L27" s="47">
        <v>90</v>
      </c>
      <c r="M27" s="47">
        <v>90</v>
      </c>
      <c r="N27" s="47"/>
      <c r="O27" s="59">
        <f t="shared" si="1"/>
        <v>69.8</v>
      </c>
    </row>
    <row r="28" spans="2:15" ht="18.75" x14ac:dyDescent="0.25">
      <c r="B28" s="43">
        <f t="shared" si="0"/>
        <v>20</v>
      </c>
      <c r="C28" s="43" t="s">
        <v>203</v>
      </c>
      <c r="D28" s="68" t="s">
        <v>235</v>
      </c>
      <c r="E28" s="60"/>
      <c r="F28" s="60"/>
      <c r="G28" s="60"/>
      <c r="H28" s="60"/>
      <c r="I28" s="61"/>
      <c r="J28" s="47">
        <v>100</v>
      </c>
      <c r="K28" s="47">
        <v>98</v>
      </c>
      <c r="L28" s="47">
        <v>90</v>
      </c>
      <c r="M28" s="47">
        <v>100</v>
      </c>
      <c r="N28" s="47"/>
      <c r="O28" s="59">
        <f t="shared" si="1"/>
        <v>77.599999999999994</v>
      </c>
    </row>
    <row r="29" spans="2:15" ht="18.75" x14ac:dyDescent="0.25">
      <c r="B29" s="43">
        <f t="shared" si="0"/>
        <v>21</v>
      </c>
      <c r="C29" s="43" t="s">
        <v>204</v>
      </c>
      <c r="D29" s="68" t="s">
        <v>236</v>
      </c>
      <c r="E29" s="60"/>
      <c r="F29" s="60"/>
      <c r="G29" s="60"/>
      <c r="H29" s="60"/>
      <c r="I29" s="61"/>
      <c r="J29" s="47">
        <v>91</v>
      </c>
      <c r="K29" s="62">
        <v>55</v>
      </c>
      <c r="L29" s="47">
        <v>95</v>
      </c>
      <c r="M29" s="62">
        <v>0</v>
      </c>
      <c r="N29" s="47"/>
      <c r="O29" s="59">
        <f t="shared" si="1"/>
        <v>48.2</v>
      </c>
    </row>
    <row r="30" spans="2:15" ht="18.75" x14ac:dyDescent="0.25">
      <c r="B30" s="43">
        <f t="shared" si="0"/>
        <v>22</v>
      </c>
      <c r="C30" s="43" t="s">
        <v>205</v>
      </c>
      <c r="D30" s="68" t="s">
        <v>237</v>
      </c>
      <c r="E30" s="60"/>
      <c r="F30" s="60"/>
      <c r="G30" s="60"/>
      <c r="H30" s="60"/>
      <c r="I30" s="61"/>
      <c r="J30" s="47">
        <v>85</v>
      </c>
      <c r="K30" s="47">
        <v>86</v>
      </c>
      <c r="L30" s="47">
        <v>90</v>
      </c>
      <c r="M30" s="47">
        <v>90</v>
      </c>
      <c r="N30" s="47"/>
      <c r="O30" s="59">
        <f t="shared" si="1"/>
        <v>70.2</v>
      </c>
    </row>
    <row r="31" spans="2:15" ht="18.75" x14ac:dyDescent="0.25">
      <c r="B31" s="43">
        <f t="shared" si="0"/>
        <v>23</v>
      </c>
      <c r="C31" s="43" t="s">
        <v>206</v>
      </c>
      <c r="D31" s="68" t="s">
        <v>238</v>
      </c>
      <c r="E31" s="60"/>
      <c r="F31" s="60"/>
      <c r="G31" s="60"/>
      <c r="H31" s="60"/>
      <c r="I31" s="61"/>
      <c r="J31" s="47">
        <v>100</v>
      </c>
      <c r="K31" s="47">
        <v>78</v>
      </c>
      <c r="L31" s="47">
        <v>95</v>
      </c>
      <c r="M31" s="47">
        <v>100</v>
      </c>
      <c r="N31" s="47"/>
      <c r="O31" s="59">
        <f t="shared" si="1"/>
        <v>74.599999999999994</v>
      </c>
    </row>
    <row r="32" spans="2:15" ht="18.75" x14ac:dyDescent="0.25">
      <c r="B32" s="43">
        <f t="shared" si="0"/>
        <v>24</v>
      </c>
      <c r="C32" s="43" t="s">
        <v>207</v>
      </c>
      <c r="D32" s="68" t="s">
        <v>239</v>
      </c>
      <c r="E32" s="60"/>
      <c r="F32" s="60"/>
      <c r="G32" s="60"/>
      <c r="H32" s="60"/>
      <c r="I32" s="61"/>
      <c r="J32" s="47">
        <v>100</v>
      </c>
      <c r="K32" s="47">
        <v>82</v>
      </c>
      <c r="L32" s="47">
        <v>90</v>
      </c>
      <c r="M32" s="47">
        <v>90</v>
      </c>
      <c r="N32" s="47"/>
      <c r="O32" s="59">
        <f t="shared" si="1"/>
        <v>72.400000000000006</v>
      </c>
    </row>
    <row r="33" spans="2:15" ht="18.75" x14ac:dyDescent="0.25">
      <c r="B33" s="43">
        <f t="shared" si="0"/>
        <v>25</v>
      </c>
      <c r="C33" s="43" t="s">
        <v>251</v>
      </c>
      <c r="D33" s="68" t="s">
        <v>252</v>
      </c>
      <c r="E33" s="60"/>
      <c r="F33" s="60"/>
      <c r="G33" s="60"/>
      <c r="H33" s="60"/>
      <c r="I33" s="61"/>
      <c r="J33" s="47">
        <v>76</v>
      </c>
      <c r="K33" s="62">
        <v>0</v>
      </c>
      <c r="L33" s="62">
        <v>60</v>
      </c>
      <c r="M33" s="62">
        <v>0</v>
      </c>
      <c r="N33" s="47"/>
      <c r="O33" s="59">
        <f t="shared" si="1"/>
        <v>27.2</v>
      </c>
    </row>
    <row r="34" spans="2:15" ht="18.75" x14ac:dyDescent="0.25">
      <c r="B34" s="43">
        <f t="shared" si="0"/>
        <v>26</v>
      </c>
      <c r="C34" s="43" t="s">
        <v>208</v>
      </c>
      <c r="D34" s="68" t="s">
        <v>240</v>
      </c>
      <c r="E34" s="60"/>
      <c r="F34" s="60"/>
      <c r="G34" s="60"/>
      <c r="H34" s="60"/>
      <c r="I34" s="61"/>
      <c r="J34" s="47">
        <v>97</v>
      </c>
      <c r="K34" s="47">
        <v>86</v>
      </c>
      <c r="L34" s="47">
        <v>95</v>
      </c>
      <c r="M34" s="47">
        <v>75</v>
      </c>
      <c r="N34" s="47"/>
      <c r="O34" s="59">
        <f t="shared" si="1"/>
        <v>70.599999999999994</v>
      </c>
    </row>
    <row r="35" spans="2:15" ht="18.75" x14ac:dyDescent="0.25">
      <c r="B35" s="43">
        <f t="shared" si="0"/>
        <v>27</v>
      </c>
      <c r="C35" s="43" t="s">
        <v>209</v>
      </c>
      <c r="D35" s="68" t="s">
        <v>241</v>
      </c>
      <c r="E35" s="60"/>
      <c r="F35" s="60"/>
      <c r="G35" s="60"/>
      <c r="H35" s="60"/>
      <c r="I35" s="61"/>
      <c r="J35" s="47">
        <v>100</v>
      </c>
      <c r="K35" s="47">
        <v>94</v>
      </c>
      <c r="L35" s="47">
        <v>100</v>
      </c>
      <c r="M35" s="47">
        <v>100</v>
      </c>
      <c r="N35" s="47"/>
      <c r="O35" s="59">
        <f t="shared" si="1"/>
        <v>78.8</v>
      </c>
    </row>
    <row r="36" spans="2:15" ht="18.75" x14ac:dyDescent="0.25">
      <c r="B36" s="43">
        <f t="shared" si="0"/>
        <v>28</v>
      </c>
      <c r="C36" s="43" t="s">
        <v>210</v>
      </c>
      <c r="D36" s="68" t="s">
        <v>242</v>
      </c>
      <c r="E36" s="60"/>
      <c r="F36" s="60"/>
      <c r="G36" s="60"/>
      <c r="H36" s="60"/>
      <c r="I36" s="61"/>
      <c r="J36" s="47">
        <v>70</v>
      </c>
      <c r="K36" s="62">
        <v>58</v>
      </c>
      <c r="L36" s="62">
        <v>55</v>
      </c>
      <c r="M36" s="47">
        <v>80</v>
      </c>
      <c r="N36" s="47"/>
      <c r="O36" s="59">
        <f t="shared" si="1"/>
        <v>52.6</v>
      </c>
    </row>
    <row r="37" spans="2:15" ht="18.75" x14ac:dyDescent="0.25">
      <c r="B37" s="43">
        <f t="shared" si="0"/>
        <v>29</v>
      </c>
      <c r="C37" s="43" t="s">
        <v>211</v>
      </c>
      <c r="D37" s="68" t="s">
        <v>243</v>
      </c>
      <c r="E37" s="60"/>
      <c r="F37" s="60"/>
      <c r="G37" s="60"/>
      <c r="H37" s="60"/>
      <c r="I37" s="61"/>
      <c r="J37" s="47">
        <v>100</v>
      </c>
      <c r="K37" s="47">
        <v>100</v>
      </c>
      <c r="L37" s="47">
        <v>95</v>
      </c>
      <c r="M37" s="47">
        <v>100</v>
      </c>
      <c r="N37" s="47"/>
      <c r="O37" s="59">
        <f t="shared" si="1"/>
        <v>79</v>
      </c>
    </row>
    <row r="38" spans="2:15" ht="18.75" x14ac:dyDescent="0.25">
      <c r="B38" s="43">
        <f t="shared" si="0"/>
        <v>30</v>
      </c>
      <c r="C38" s="43" t="s">
        <v>212</v>
      </c>
      <c r="D38" s="68" t="s">
        <v>244</v>
      </c>
      <c r="E38" s="60"/>
      <c r="F38" s="60"/>
      <c r="G38" s="60"/>
      <c r="H38" s="60"/>
      <c r="I38" s="61"/>
      <c r="J38" s="47">
        <v>97.5</v>
      </c>
      <c r="K38" s="47">
        <v>90</v>
      </c>
      <c r="L38" s="47">
        <v>95</v>
      </c>
      <c r="M38" s="47">
        <v>100</v>
      </c>
      <c r="N38" s="47"/>
      <c r="O38" s="59">
        <f t="shared" si="1"/>
        <v>76.5</v>
      </c>
    </row>
    <row r="39" spans="2:15" ht="18.75" x14ac:dyDescent="0.25">
      <c r="B39" s="43">
        <f t="shared" si="0"/>
        <v>31</v>
      </c>
      <c r="C39" s="43" t="s">
        <v>213</v>
      </c>
      <c r="D39" s="68" t="s">
        <v>245</v>
      </c>
      <c r="E39" s="60"/>
      <c r="F39" s="60"/>
      <c r="G39" s="60"/>
      <c r="H39" s="60"/>
      <c r="I39" s="61"/>
      <c r="J39" s="47">
        <v>97</v>
      </c>
      <c r="K39" s="47">
        <v>96</v>
      </c>
      <c r="L39" s="47">
        <v>95</v>
      </c>
      <c r="M39" s="47">
        <v>100</v>
      </c>
      <c r="N39" s="47"/>
      <c r="O39" s="59">
        <f t="shared" si="1"/>
        <v>77.599999999999994</v>
      </c>
    </row>
    <row r="40" spans="2:15" ht="18.75" x14ac:dyDescent="0.25">
      <c r="B40" s="43">
        <f t="shared" si="0"/>
        <v>32</v>
      </c>
      <c r="C40" s="43" t="s">
        <v>214</v>
      </c>
      <c r="D40" s="68" t="s">
        <v>246</v>
      </c>
      <c r="E40" s="60"/>
      <c r="F40" s="60"/>
      <c r="G40" s="60"/>
      <c r="H40" s="60"/>
      <c r="I40" s="61"/>
      <c r="J40" s="47">
        <v>100</v>
      </c>
      <c r="K40" s="47">
        <v>92</v>
      </c>
      <c r="L40" s="47">
        <v>100</v>
      </c>
      <c r="M40" s="47">
        <v>100</v>
      </c>
      <c r="N40" s="47"/>
      <c r="O40" s="59">
        <f t="shared" si="1"/>
        <v>78.400000000000006</v>
      </c>
    </row>
    <row r="41" spans="2:15" ht="18.75" x14ac:dyDescent="0.25">
      <c r="B41" s="43">
        <f t="shared" si="0"/>
        <v>33</v>
      </c>
      <c r="C41" s="43" t="s">
        <v>215</v>
      </c>
      <c r="D41" s="68" t="s">
        <v>247</v>
      </c>
      <c r="E41" s="60"/>
      <c r="F41" s="60"/>
      <c r="G41" s="60"/>
      <c r="H41" s="60"/>
      <c r="I41" s="61"/>
      <c r="J41" s="47">
        <v>100</v>
      </c>
      <c r="K41" s="47">
        <v>98</v>
      </c>
      <c r="L41" s="47">
        <v>95</v>
      </c>
      <c r="M41" s="47">
        <v>100</v>
      </c>
      <c r="N41" s="47"/>
      <c r="O41" s="59">
        <f t="shared" si="1"/>
        <v>78.599999999999994</v>
      </c>
    </row>
    <row r="42" spans="2:15" ht="18.75" x14ac:dyDescent="0.25">
      <c r="B42" s="43">
        <f t="shared" si="0"/>
        <v>34</v>
      </c>
      <c r="C42" s="43" t="s">
        <v>216</v>
      </c>
      <c r="D42" s="68" t="s">
        <v>248</v>
      </c>
      <c r="E42" s="60"/>
      <c r="F42" s="60"/>
      <c r="G42" s="60"/>
      <c r="H42" s="60"/>
      <c r="I42" s="61"/>
      <c r="J42" s="47">
        <v>100</v>
      </c>
      <c r="K42" s="47">
        <v>92</v>
      </c>
      <c r="L42" s="47">
        <v>95</v>
      </c>
      <c r="M42" s="47">
        <v>100</v>
      </c>
      <c r="N42" s="47"/>
      <c r="O42" s="59">
        <f t="shared" si="1"/>
        <v>77.400000000000006</v>
      </c>
    </row>
    <row r="43" spans="2:15" ht="18.75" x14ac:dyDescent="0.25">
      <c r="B43" s="43">
        <f t="shared" si="0"/>
        <v>35</v>
      </c>
      <c r="C43" s="43" t="s">
        <v>217</v>
      </c>
      <c r="D43" s="69" t="s">
        <v>249</v>
      </c>
      <c r="E43" s="63"/>
      <c r="F43" s="63"/>
      <c r="G43" s="63"/>
      <c r="H43" s="63"/>
      <c r="I43" s="64"/>
      <c r="J43" s="47">
        <v>87</v>
      </c>
      <c r="K43" s="62">
        <v>57</v>
      </c>
      <c r="L43" s="47">
        <v>90</v>
      </c>
      <c r="M43" s="47">
        <v>75</v>
      </c>
      <c r="N43" s="47"/>
      <c r="O43" s="59">
        <f t="shared" si="1"/>
        <v>61.8</v>
      </c>
    </row>
    <row r="44" spans="2:15" ht="18.75" x14ac:dyDescent="0.25">
      <c r="B44" s="43">
        <f t="shared" si="0"/>
        <v>36</v>
      </c>
      <c r="C44" s="43" t="s">
        <v>218</v>
      </c>
      <c r="D44" s="68" t="s">
        <v>250</v>
      </c>
      <c r="E44" s="60"/>
      <c r="F44" s="60"/>
      <c r="G44" s="60"/>
      <c r="H44" s="60"/>
      <c r="I44" s="61"/>
      <c r="J44" s="47">
        <v>82</v>
      </c>
      <c r="K44" s="47">
        <v>70</v>
      </c>
      <c r="L44" s="67">
        <v>70</v>
      </c>
      <c r="M44" s="47">
        <v>75</v>
      </c>
      <c r="N44" s="47"/>
      <c r="O44" s="59">
        <f t="shared" si="1"/>
        <v>59.4</v>
      </c>
    </row>
    <row r="45" spans="2:15" x14ac:dyDescent="0.25">
      <c r="C45" s="71"/>
      <c r="D45" s="71"/>
      <c r="E45" s="38"/>
    </row>
    <row r="46" spans="2:15" x14ac:dyDescent="0.25">
      <c r="C46" s="71"/>
      <c r="D46" s="71"/>
      <c r="E46" s="38"/>
      <c r="H46" s="73" t="s">
        <v>17</v>
      </c>
      <c r="I46" s="73"/>
      <c r="J46" s="41">
        <f>COUNTIF(J9:J44,"&gt;=70")</f>
        <v>36</v>
      </c>
      <c r="K46" s="41">
        <f t="shared" ref="K46:O46" si="2">COUNTIF(K9:K44,"&gt;=70")</f>
        <v>29</v>
      </c>
      <c r="L46" s="41">
        <f t="shared" si="2"/>
        <v>32</v>
      </c>
      <c r="M46" s="41">
        <f t="shared" si="2"/>
        <v>33</v>
      </c>
      <c r="N46" s="41">
        <f t="shared" si="2"/>
        <v>0</v>
      </c>
      <c r="O46" s="49">
        <f t="shared" si="2"/>
        <v>25</v>
      </c>
    </row>
    <row r="47" spans="2:15" x14ac:dyDescent="0.25">
      <c r="C47" s="71"/>
      <c r="D47" s="71"/>
      <c r="E47" s="37"/>
      <c r="H47" s="73" t="s">
        <v>18</v>
      </c>
      <c r="I47" s="73"/>
      <c r="J47" s="41">
        <f t="shared" ref="J47:O47" si="3">COUNTIF(J9:J45,"&lt;70")</f>
        <v>0</v>
      </c>
      <c r="K47" s="41">
        <f t="shared" si="3"/>
        <v>7</v>
      </c>
      <c r="L47" s="41">
        <f t="shared" si="3"/>
        <v>4</v>
      </c>
      <c r="M47" s="41">
        <f t="shared" si="3"/>
        <v>3</v>
      </c>
      <c r="N47" s="41">
        <f t="shared" si="3"/>
        <v>0</v>
      </c>
      <c r="O47" s="49">
        <f t="shared" si="3"/>
        <v>11</v>
      </c>
    </row>
    <row r="48" spans="2:15" x14ac:dyDescent="0.25">
      <c r="C48" s="71"/>
      <c r="D48" s="71"/>
      <c r="E48" s="71"/>
      <c r="H48" s="73" t="s">
        <v>19</v>
      </c>
      <c r="I48" s="73"/>
      <c r="J48" s="41">
        <f t="shared" ref="J48:O48" si="4">COUNT(J9:J44)</f>
        <v>36</v>
      </c>
      <c r="K48" s="41">
        <f t="shared" si="4"/>
        <v>36</v>
      </c>
      <c r="L48" s="41">
        <f t="shared" si="4"/>
        <v>36</v>
      </c>
      <c r="M48" s="41">
        <f t="shared" si="4"/>
        <v>36</v>
      </c>
      <c r="N48" s="41">
        <f t="shared" si="4"/>
        <v>0</v>
      </c>
      <c r="O48" s="49">
        <f t="shared" si="4"/>
        <v>36</v>
      </c>
    </row>
    <row r="49" spans="3:15" x14ac:dyDescent="0.25">
      <c r="C49" s="71"/>
      <c r="D49" s="71"/>
      <c r="E49" s="38"/>
      <c r="H49" s="74" t="s">
        <v>14</v>
      </c>
      <c r="I49" s="74"/>
      <c r="J49" s="50">
        <f>J46/J48</f>
        <v>1</v>
      </c>
      <c r="K49" s="51">
        <f t="shared" ref="K49:O49" si="5">K46/K48</f>
        <v>0.80555555555555558</v>
      </c>
      <c r="L49" s="51">
        <f t="shared" si="5"/>
        <v>0.88888888888888884</v>
      </c>
      <c r="M49" s="51">
        <f t="shared" si="5"/>
        <v>0.91666666666666663</v>
      </c>
      <c r="N49" s="51" t="e">
        <f t="shared" si="5"/>
        <v>#DIV/0!</v>
      </c>
      <c r="O49" s="52">
        <f t="shared" si="5"/>
        <v>0.69444444444444442</v>
      </c>
    </row>
    <row r="50" spans="3:15" x14ac:dyDescent="0.25">
      <c r="C50" s="71"/>
      <c r="D50" s="71"/>
      <c r="E50" s="38"/>
      <c r="H50" s="74" t="s">
        <v>15</v>
      </c>
      <c r="I50" s="74"/>
      <c r="J50" s="50">
        <f>J47/J48</f>
        <v>0</v>
      </c>
      <c r="K50" s="50">
        <f t="shared" ref="K50:O50" si="6">K47/K48</f>
        <v>0.19444444444444445</v>
      </c>
      <c r="L50" s="51">
        <f t="shared" si="6"/>
        <v>0.1111111111111111</v>
      </c>
      <c r="M50" s="51">
        <f t="shared" si="6"/>
        <v>8.3333333333333329E-2</v>
      </c>
      <c r="N50" s="51" t="e">
        <f t="shared" si="6"/>
        <v>#DIV/0!</v>
      </c>
      <c r="O50" s="52">
        <f t="shared" si="6"/>
        <v>0.30555555555555558</v>
      </c>
    </row>
    <row r="51" spans="3:15" x14ac:dyDescent="0.25">
      <c r="C51" s="71"/>
      <c r="D51" s="71"/>
      <c r="E51" s="37"/>
    </row>
    <row r="52" spans="3:15" x14ac:dyDescent="0.25">
      <c r="C52" s="38"/>
      <c r="D52" s="38"/>
      <c r="E52" s="37"/>
    </row>
    <row r="54" spans="3:15" x14ac:dyDescent="0.25">
      <c r="J54" s="72"/>
      <c r="K54" s="72"/>
      <c r="L54" s="72"/>
      <c r="M54" s="72"/>
      <c r="N54" s="72"/>
    </row>
    <row r="55" spans="3:15" x14ac:dyDescent="0.25">
      <c r="J55" s="70" t="s">
        <v>16</v>
      </c>
      <c r="K55" s="70"/>
      <c r="L55" s="70"/>
      <c r="M55" s="70"/>
      <c r="N55" s="70"/>
    </row>
  </sheetData>
  <mergeCells count="23">
    <mergeCell ref="B2:N2"/>
    <mergeCell ref="C3:N3"/>
    <mergeCell ref="D4:G4"/>
    <mergeCell ref="J4:K4"/>
    <mergeCell ref="N4:O4"/>
    <mergeCell ref="D6:G6"/>
    <mergeCell ref="I6:J6"/>
    <mergeCell ref="K6:N6"/>
    <mergeCell ref="D8:I8"/>
    <mergeCell ref="C45:D45"/>
    <mergeCell ref="C46:D46"/>
    <mergeCell ref="H46:I46"/>
    <mergeCell ref="C47:D47"/>
    <mergeCell ref="H47:I47"/>
    <mergeCell ref="C51:D51"/>
    <mergeCell ref="J54:N54"/>
    <mergeCell ref="J55:N55"/>
    <mergeCell ref="C48:E48"/>
    <mergeCell ref="H48:I48"/>
    <mergeCell ref="C49:D49"/>
    <mergeCell ref="H49:I49"/>
    <mergeCell ref="C50:D50"/>
    <mergeCell ref="H50:I50"/>
  </mergeCells>
  <printOptions horizontalCentered="1"/>
  <pageMargins left="0.23622047244094491" right="0.23622047244094491" top="0.74803149606299213" bottom="0.74803149606299213" header="0.31496062992125984" footer="0.31496062992125984"/>
  <pageSetup scale="74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CEA63A-0C0D-4937-9C59-6C0DD579C214}">
  <dimension ref="B2:P35"/>
  <sheetViews>
    <sheetView zoomScale="93" workbookViewId="0">
      <selection activeCell="D4" sqref="D4:G4"/>
    </sheetView>
  </sheetViews>
  <sheetFormatPr baseColWidth="10" defaultColWidth="10.7109375" defaultRowHeight="15" x14ac:dyDescent="0.25"/>
  <cols>
    <col min="1" max="1" width="1.42578125" customWidth="1"/>
    <col min="2" max="2" width="5" customWidth="1"/>
    <col min="3" max="3" width="10.85546875" customWidth="1"/>
    <col min="4" max="9" width="7.5703125" customWidth="1"/>
    <col min="10" max="10" width="8.140625" customWidth="1"/>
    <col min="11" max="11" width="7.5703125" customWidth="1"/>
    <col min="12" max="14" width="5.5703125" customWidth="1"/>
  </cols>
  <sheetData>
    <row r="2" spans="2:16" ht="15.75" x14ac:dyDescent="0.25">
      <c r="B2" s="86" t="s">
        <v>9</v>
      </c>
      <c r="C2" s="86"/>
      <c r="D2" s="86"/>
      <c r="E2" s="86"/>
      <c r="F2" s="86"/>
      <c r="G2" s="86"/>
      <c r="H2" s="86"/>
      <c r="I2" s="86"/>
      <c r="J2" s="86"/>
      <c r="K2" s="86"/>
      <c r="L2" s="3"/>
      <c r="M2" s="3"/>
    </row>
    <row r="3" spans="2:16" x14ac:dyDescent="0.25">
      <c r="C3" s="82" t="s">
        <v>8</v>
      </c>
      <c r="D3" s="82"/>
      <c r="E3" s="82"/>
      <c r="F3" s="82"/>
      <c r="G3" s="82"/>
      <c r="H3" s="82"/>
      <c r="I3" s="82"/>
      <c r="J3" s="82"/>
      <c r="K3" s="82"/>
      <c r="L3" s="1"/>
      <c r="M3" s="1"/>
    </row>
    <row r="4" spans="2:16" x14ac:dyDescent="0.25">
      <c r="C4" t="s">
        <v>0</v>
      </c>
      <c r="D4" s="87" t="str">
        <f>'PARCIALES 407 A'!D4:G4</f>
        <v>INSTRUMENTOS DE PRESUPUESTACION EMPRESARIAL</v>
      </c>
      <c r="E4" s="87"/>
      <c r="F4" s="87"/>
      <c r="G4" s="87"/>
      <c r="I4" t="s">
        <v>1</v>
      </c>
      <c r="J4" s="88" t="str">
        <f>'PARCIALES 407 A'!J4:K4</f>
        <v>407 A</v>
      </c>
      <c r="K4" s="88"/>
    </row>
    <row r="5" spans="2:16" ht="6.75" customHeight="1" x14ac:dyDescent="0.25">
      <c r="D5" s="6"/>
      <c r="E5" s="6"/>
      <c r="F5" s="6"/>
      <c r="G5" s="6"/>
    </row>
    <row r="6" spans="2:16" x14ac:dyDescent="0.25">
      <c r="C6" t="s">
        <v>3</v>
      </c>
      <c r="D6" s="88" t="str">
        <f>'PARCIALES 405 A'!D6:G6</f>
        <v>FEB 25 - JUN 25</v>
      </c>
      <c r="E6" s="88"/>
      <c r="F6" s="88"/>
      <c r="G6" s="88"/>
      <c r="I6" s="83" t="s">
        <v>20</v>
      </c>
      <c r="J6" s="83"/>
      <c r="K6" s="2" t="str">
        <f>'PARCIALES 405 A'!K6:N6</f>
        <v>L.C. GUILLERMO MORALES CADENA</v>
      </c>
      <c r="L6" s="8"/>
      <c r="M6" s="8"/>
      <c r="N6" s="8"/>
      <c r="O6" s="8"/>
    </row>
    <row r="7" spans="2:16" ht="11.25" customHeight="1" x14ac:dyDescent="0.25"/>
    <row r="8" spans="2:16" x14ac:dyDescent="0.25">
      <c r="B8" s="5" t="s">
        <v>4</v>
      </c>
      <c r="C8" s="5" t="s">
        <v>6</v>
      </c>
      <c r="D8" s="85" t="s">
        <v>5</v>
      </c>
      <c r="E8" s="85"/>
      <c r="F8" s="85"/>
      <c r="G8" s="85"/>
      <c r="H8" s="85"/>
      <c r="I8" s="85"/>
      <c r="J8" s="5" t="s">
        <v>21</v>
      </c>
      <c r="K8" s="5" t="s">
        <v>22</v>
      </c>
    </row>
    <row r="9" spans="2:16" x14ac:dyDescent="0.25">
      <c r="B9" s="7">
        <v>1</v>
      </c>
      <c r="C9" s="7" t="str">
        <f>'PARCIALES 407 A'!C9</f>
        <v>231U0262</v>
      </c>
      <c r="D9" s="33" t="str">
        <f>'PARCIALES 407 A'!D9:I9</f>
        <v xml:space="preserve"> AGUILERA XALA STUARDO</v>
      </c>
      <c r="E9" s="28"/>
      <c r="F9" s="28"/>
      <c r="G9" s="28"/>
      <c r="H9" s="28"/>
      <c r="I9" s="29"/>
      <c r="J9" s="13">
        <f>'PARCIALES 407 A'!O9</f>
        <v>80</v>
      </c>
      <c r="K9" s="13">
        <f t="shared" ref="K9:K24" si="0">+J9</f>
        <v>80</v>
      </c>
    </row>
    <row r="10" spans="2:16" x14ac:dyDescent="0.25">
      <c r="B10" s="7">
        <f>B9+1</f>
        <v>2</v>
      </c>
      <c r="C10" s="7" t="str">
        <f>'PARCIALES 407 A'!C10</f>
        <v>231U0263</v>
      </c>
      <c r="D10" s="33" t="str">
        <f>'PARCIALES 407 A'!D10:I10</f>
        <v>AGUIRRE ALDANA ALONDRA IVETH</v>
      </c>
      <c r="E10" s="28"/>
      <c r="F10" s="28"/>
      <c r="G10" s="28"/>
      <c r="H10" s="28"/>
      <c r="I10" s="29"/>
      <c r="J10" s="13">
        <f>'PARCIALES 407 A'!O10</f>
        <v>75</v>
      </c>
      <c r="K10" s="13">
        <f t="shared" si="0"/>
        <v>75</v>
      </c>
    </row>
    <row r="11" spans="2:16" x14ac:dyDescent="0.25">
      <c r="B11" s="7">
        <f t="shared" ref="B11:B24" si="1">B10+1</f>
        <v>3</v>
      </c>
      <c r="C11" s="7" t="str">
        <f>'PARCIALES 407 A'!C11</f>
        <v>231U0264</v>
      </c>
      <c r="D11" s="33" t="str">
        <f>'PARCIALES 407 A'!D11:I11</f>
        <v>ALANIZ RODRIGUEZ MILAGROS MONTSERRAT</v>
      </c>
      <c r="E11" s="28"/>
      <c r="F11" s="28"/>
      <c r="G11" s="28"/>
      <c r="H11" s="28"/>
      <c r="I11" s="29"/>
      <c r="J11" s="13">
        <f>'PARCIALES 407 A'!O11</f>
        <v>78.599999999999994</v>
      </c>
      <c r="K11" s="13">
        <f t="shared" si="0"/>
        <v>78.599999999999994</v>
      </c>
    </row>
    <row r="12" spans="2:16" x14ac:dyDescent="0.25">
      <c r="B12" s="7">
        <f t="shared" si="1"/>
        <v>4</v>
      </c>
      <c r="C12" s="7" t="str">
        <f>'PARCIALES 407 A'!C12</f>
        <v>231U0011</v>
      </c>
      <c r="D12" s="33" t="str">
        <f>'PARCIALES 407 A'!D12:I12</f>
        <v>ANTEMATE CHAGALA UZIEL</v>
      </c>
      <c r="E12" s="28"/>
      <c r="F12" s="28"/>
      <c r="G12" s="28"/>
      <c r="H12" s="28"/>
      <c r="I12" s="29"/>
      <c r="J12" s="13">
        <f>'PARCIALES 407 A'!O12</f>
        <v>64.8</v>
      </c>
      <c r="K12" s="13">
        <f t="shared" si="0"/>
        <v>64.8</v>
      </c>
    </row>
    <row r="13" spans="2:16" x14ac:dyDescent="0.25">
      <c r="B13" s="7">
        <f t="shared" si="1"/>
        <v>5</v>
      </c>
      <c r="C13" s="7" t="str">
        <f>'PARCIALES 407 A'!C13</f>
        <v>221U0415</v>
      </c>
      <c r="D13" s="33" t="str">
        <f>'PARCIALES 407 A'!D13:I13</f>
        <v xml:space="preserve">ARRES XOLO ARLETTE DEL CARMEN </v>
      </c>
      <c r="E13" s="28"/>
      <c r="F13" s="28"/>
      <c r="G13" s="28"/>
      <c r="H13" s="28"/>
      <c r="I13" s="29"/>
      <c r="J13" s="13">
        <f>'PARCIALES 407 A'!O13</f>
        <v>65</v>
      </c>
      <c r="K13" s="13">
        <f t="shared" si="0"/>
        <v>65</v>
      </c>
    </row>
    <row r="14" spans="2:16" x14ac:dyDescent="0.25">
      <c r="B14" s="7">
        <f t="shared" si="1"/>
        <v>6</v>
      </c>
      <c r="C14" s="7" t="str">
        <f>'PARCIALES 407 A'!C25</f>
        <v>231U0289</v>
      </c>
      <c r="D14" s="33" t="str">
        <f>'PARCIALES 407 A'!D25:I25</f>
        <v>FONSECA BUSTAMANTE JOSEPH KARIM</v>
      </c>
      <c r="E14" s="28"/>
      <c r="F14" s="28"/>
      <c r="G14" s="28"/>
      <c r="H14" s="28"/>
      <c r="I14" s="29"/>
      <c r="J14" s="13">
        <f>'PARCIALES 407 A'!O25</f>
        <v>71</v>
      </c>
      <c r="K14" s="13">
        <f t="shared" si="0"/>
        <v>71</v>
      </c>
    </row>
    <row r="15" spans="2:16" x14ac:dyDescent="0.25">
      <c r="B15" s="7">
        <f t="shared" si="1"/>
        <v>7</v>
      </c>
      <c r="C15" s="7" t="str">
        <f>'PARCIALES 407 A'!C31</f>
        <v>211U0405</v>
      </c>
      <c r="D15" s="33" t="str">
        <f>'PARCIALES 407 A'!D31:I31</f>
        <v>LOPEZ BENITES DAMARIS</v>
      </c>
      <c r="E15" s="28"/>
      <c r="F15" s="28"/>
      <c r="G15" s="28"/>
      <c r="H15" s="28"/>
      <c r="I15" s="29"/>
      <c r="J15" s="13">
        <f>'PARCIALES 407 A'!O31</f>
        <v>74.599999999999994</v>
      </c>
      <c r="K15" s="13">
        <f t="shared" si="0"/>
        <v>74.599999999999994</v>
      </c>
      <c r="P15" s="18"/>
    </row>
    <row r="16" spans="2:16" x14ac:dyDescent="0.25">
      <c r="B16" s="7">
        <f t="shared" si="1"/>
        <v>8</v>
      </c>
      <c r="C16" s="7" t="str">
        <f>'PARCIALES 407 A'!C32</f>
        <v>231U0306</v>
      </c>
      <c r="D16" s="33" t="str">
        <f>'PARCIALES 407 A'!D32:I32</f>
        <v>MATABUENA CHAGALA KARELY</v>
      </c>
      <c r="E16" s="28"/>
      <c r="F16" s="28"/>
      <c r="G16" s="28"/>
      <c r="H16" s="28"/>
      <c r="I16" s="29"/>
      <c r="J16" s="13">
        <f>'PARCIALES 407 A'!O32</f>
        <v>72.400000000000006</v>
      </c>
      <c r="K16" s="13">
        <f t="shared" si="0"/>
        <v>72.400000000000006</v>
      </c>
    </row>
    <row r="17" spans="2:11" x14ac:dyDescent="0.25">
      <c r="B17" s="7">
        <f t="shared" si="1"/>
        <v>9</v>
      </c>
      <c r="C17" s="7" t="str">
        <f>'PARCIALES 407 A'!C34</f>
        <v>231U0387</v>
      </c>
      <c r="D17" s="33" t="str">
        <f>'PARCIALES 407 A'!D34:I34</f>
        <v>MOLINA MENDOZA ANDRES GAMALIEL</v>
      </c>
      <c r="E17" s="28"/>
      <c r="F17" s="28"/>
      <c r="G17" s="28"/>
      <c r="H17" s="28"/>
      <c r="I17" s="29"/>
      <c r="J17" s="13">
        <f>'PARCIALES 407 A'!O34</f>
        <v>70.599999999999994</v>
      </c>
      <c r="K17" s="13">
        <f t="shared" si="0"/>
        <v>70.599999999999994</v>
      </c>
    </row>
    <row r="18" spans="2:11" x14ac:dyDescent="0.25">
      <c r="B18" s="7">
        <f t="shared" si="1"/>
        <v>10</v>
      </c>
      <c r="C18" s="7" t="str">
        <f>'PARCIALES 407 A'!C35</f>
        <v>221U0229</v>
      </c>
      <c r="D18" s="33" t="str">
        <f>'PARCIALES 407 A'!D35:I35</f>
        <v>MUÑOZ DELGADO DANNA ELIDETH</v>
      </c>
      <c r="E18" s="28"/>
      <c r="F18" s="28"/>
      <c r="G18" s="28"/>
      <c r="H18" s="28"/>
      <c r="I18" s="29"/>
      <c r="J18" s="13">
        <f>'PARCIALES 407 A'!O35</f>
        <v>78.8</v>
      </c>
      <c r="K18" s="13">
        <f t="shared" si="0"/>
        <v>78.8</v>
      </c>
    </row>
    <row r="19" spans="2:11" x14ac:dyDescent="0.25">
      <c r="B19" s="7">
        <f t="shared" si="1"/>
        <v>11</v>
      </c>
      <c r="C19" s="7" t="str">
        <f>'PARCIALES 407 A'!C36</f>
        <v>211U0672</v>
      </c>
      <c r="D19" s="33" t="str">
        <f>'PARCIALES 407 A'!D36:I36</f>
        <v>OJEDA LUA ALBERTO</v>
      </c>
      <c r="E19" s="28"/>
      <c r="F19" s="28"/>
      <c r="G19" s="28"/>
      <c r="H19" s="28"/>
      <c r="I19" s="29"/>
      <c r="J19" s="13">
        <f>'PARCIALES 407 A'!O36</f>
        <v>52.6</v>
      </c>
      <c r="K19" s="13">
        <f t="shared" si="0"/>
        <v>52.6</v>
      </c>
    </row>
    <row r="20" spans="2:11" x14ac:dyDescent="0.25">
      <c r="B20" s="7">
        <f t="shared" si="1"/>
        <v>12</v>
      </c>
      <c r="C20" s="7" t="str">
        <f>'PARCIALES 407 A'!C37</f>
        <v>231U0313</v>
      </c>
      <c r="D20" s="33" t="str">
        <f>'PARCIALES 407 A'!D37:I37</f>
        <v>POLITO OLIN DARIAN DE JESÚS</v>
      </c>
      <c r="E20" s="28"/>
      <c r="F20" s="28"/>
      <c r="G20" s="28"/>
      <c r="H20" s="28"/>
      <c r="I20" s="29"/>
      <c r="J20" s="13">
        <f>'PARCIALES 407 A'!O37</f>
        <v>79</v>
      </c>
      <c r="K20" s="13">
        <f t="shared" si="0"/>
        <v>79</v>
      </c>
    </row>
    <row r="21" spans="2:11" x14ac:dyDescent="0.25">
      <c r="B21" s="7">
        <f t="shared" si="1"/>
        <v>13</v>
      </c>
      <c r="C21" s="7" t="str">
        <f>'PARCIALES 407 A'!C38</f>
        <v>231U0315</v>
      </c>
      <c r="D21" s="33" t="str">
        <f>'PARCIALES 407 A'!D38:I38</f>
        <v>RAMIREZ QUIRINO ALEJANDRO DE JESUS</v>
      </c>
      <c r="E21" s="28"/>
      <c r="F21" s="28"/>
      <c r="G21" s="28"/>
      <c r="H21" s="28"/>
      <c r="I21" s="29"/>
      <c r="J21" s="13">
        <f>'PARCIALES 407 A'!O38</f>
        <v>76.5</v>
      </c>
      <c r="K21" s="13">
        <f t="shared" si="0"/>
        <v>76.5</v>
      </c>
    </row>
    <row r="22" spans="2:11" x14ac:dyDescent="0.25">
      <c r="B22" s="7">
        <f t="shared" si="1"/>
        <v>14</v>
      </c>
      <c r="C22" s="7" t="str">
        <f>'PARCIALES 407 A'!C42</f>
        <v>231U0324</v>
      </c>
      <c r="D22" s="33" t="str">
        <f>'PARCIALES 407 A'!D42:I42</f>
        <v>TRICHE HIPOLITO JOSELIN DEL CARMEN</v>
      </c>
      <c r="E22" s="28"/>
      <c r="F22" s="28"/>
      <c r="G22" s="28"/>
      <c r="H22" s="28"/>
      <c r="I22" s="29"/>
      <c r="J22" s="13">
        <f>'PARCIALES 407 A'!O42</f>
        <v>77.400000000000006</v>
      </c>
      <c r="K22" s="13">
        <f t="shared" si="0"/>
        <v>77.400000000000006</v>
      </c>
    </row>
    <row r="23" spans="2:11" x14ac:dyDescent="0.25">
      <c r="B23" s="7">
        <f t="shared" si="1"/>
        <v>15</v>
      </c>
      <c r="C23" s="7" t="str">
        <f>'PARCIALES 407 A'!C43</f>
        <v>231U0327</v>
      </c>
      <c r="D23" s="33" t="str">
        <f>'PARCIALES 407 A'!D43:I43</f>
        <v>VELAZCO PUCHETA OSMAR DE JESUS</v>
      </c>
      <c r="E23" s="28"/>
      <c r="F23" s="28"/>
      <c r="G23" s="28"/>
      <c r="H23" s="28"/>
      <c r="I23" s="29"/>
      <c r="J23" s="13">
        <f>'PARCIALES 407 A'!O43</f>
        <v>61.8</v>
      </c>
      <c r="K23" s="13">
        <f t="shared" si="0"/>
        <v>61.8</v>
      </c>
    </row>
    <row r="24" spans="2:11" x14ac:dyDescent="0.25">
      <c r="B24" s="7">
        <f t="shared" si="1"/>
        <v>16</v>
      </c>
      <c r="C24" s="7" t="str">
        <f>'PARCIALES 407 A'!C44</f>
        <v>211U0362</v>
      </c>
      <c r="D24" s="33" t="str">
        <f>'PARCIALES 407 A'!D44:I44</f>
        <v>VILLALOBOS COPETE ROGELIO DE JESUS</v>
      </c>
      <c r="E24" s="28"/>
      <c r="F24" s="28"/>
      <c r="G24" s="28"/>
      <c r="H24" s="28"/>
      <c r="I24" s="29"/>
      <c r="J24" s="13">
        <f>'PARCIALES 407 A'!O44</f>
        <v>59.4</v>
      </c>
      <c r="K24" s="13">
        <f t="shared" si="0"/>
        <v>59.4</v>
      </c>
    </row>
    <row r="25" spans="2:11" x14ac:dyDescent="0.25">
      <c r="C25" s="83"/>
      <c r="D25" s="83"/>
      <c r="E25" s="1"/>
    </row>
    <row r="26" spans="2:11" x14ac:dyDescent="0.25">
      <c r="C26" s="83"/>
      <c r="D26" s="83"/>
      <c r="E26" s="1"/>
      <c r="H26" s="85" t="s">
        <v>17</v>
      </c>
      <c r="I26" s="85"/>
      <c r="J26" s="5">
        <f>COUNTIF(K9:K24,"&gt;=70")</f>
        <v>11</v>
      </c>
      <c r="K26" s="1"/>
    </row>
    <row r="27" spans="2:11" x14ac:dyDescent="0.25">
      <c r="C27" s="83"/>
      <c r="D27" s="83"/>
      <c r="E27" s="9"/>
      <c r="H27" s="85" t="s">
        <v>18</v>
      </c>
      <c r="I27" s="85"/>
      <c r="J27" s="5">
        <f>COUNTIF(K9:K24,"&lt;70")</f>
        <v>5</v>
      </c>
      <c r="K27" s="1"/>
    </row>
    <row r="28" spans="2:11" x14ac:dyDescent="0.25">
      <c r="C28" s="83"/>
      <c r="D28" s="83"/>
      <c r="E28" s="83"/>
      <c r="H28" s="85" t="s">
        <v>19</v>
      </c>
      <c r="I28" s="85"/>
      <c r="J28" s="5">
        <f>COUNT(J9:J24)</f>
        <v>16</v>
      </c>
      <c r="K28" s="1"/>
    </row>
    <row r="29" spans="2:11" x14ac:dyDescent="0.25">
      <c r="C29" s="83"/>
      <c r="D29" s="83"/>
      <c r="E29" s="1"/>
      <c r="H29" s="84" t="s">
        <v>14</v>
      </c>
      <c r="I29" s="84"/>
      <c r="J29" s="10">
        <f>J26/J28</f>
        <v>0.6875</v>
      </c>
      <c r="K29" s="16"/>
    </row>
    <row r="30" spans="2:11" x14ac:dyDescent="0.25">
      <c r="C30" s="83"/>
      <c r="D30" s="83"/>
      <c r="E30" s="1"/>
      <c r="H30" s="84" t="s">
        <v>15</v>
      </c>
      <c r="I30" s="84"/>
      <c r="J30" s="10">
        <f>J27/J28</f>
        <v>0.3125</v>
      </c>
      <c r="K30" s="17"/>
    </row>
    <row r="31" spans="2:11" x14ac:dyDescent="0.25">
      <c r="C31" s="83"/>
      <c r="D31" s="83"/>
      <c r="E31" s="9"/>
    </row>
    <row r="32" spans="2:11" x14ac:dyDescent="0.25">
      <c r="C32" s="1"/>
      <c r="D32" s="1"/>
      <c r="E32" s="9"/>
    </row>
    <row r="34" spans="10:11" x14ac:dyDescent="0.25">
      <c r="J34" s="83"/>
      <c r="K34" s="83"/>
    </row>
    <row r="35" spans="10:11" x14ac:dyDescent="0.25">
      <c r="J35" s="82"/>
      <c r="K35" s="82"/>
    </row>
  </sheetData>
  <mergeCells count="21">
    <mergeCell ref="B2:K2"/>
    <mergeCell ref="C3:K3"/>
    <mergeCell ref="D4:G4"/>
    <mergeCell ref="J4:K4"/>
    <mergeCell ref="D6:G6"/>
    <mergeCell ref="I6:J6"/>
    <mergeCell ref="D8:I8"/>
    <mergeCell ref="C25:D25"/>
    <mergeCell ref="C26:D26"/>
    <mergeCell ref="H26:I26"/>
    <mergeCell ref="C27:D27"/>
    <mergeCell ref="H27:I27"/>
    <mergeCell ref="C31:D31"/>
    <mergeCell ref="J34:K34"/>
    <mergeCell ref="J35:K35"/>
    <mergeCell ref="C28:E28"/>
    <mergeCell ref="H28:I28"/>
    <mergeCell ref="C29:D29"/>
    <mergeCell ref="H29:I29"/>
    <mergeCell ref="C30:D30"/>
    <mergeCell ref="H30:I30"/>
  </mergeCells>
  <pageMargins left="0.70866141732283472" right="0.70866141732283472" top="0.74803149606299213" bottom="0.74803149606299213" header="0.31496062992125984" footer="0.31496062992125984"/>
  <pageSetup scale="80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ACCB43-C489-4922-8398-5E7518EA4937}">
  <dimension ref="B2:P35"/>
  <sheetViews>
    <sheetView zoomScale="93" workbookViewId="0">
      <selection activeCell="J5" sqref="J5"/>
    </sheetView>
  </sheetViews>
  <sheetFormatPr baseColWidth="10" defaultColWidth="10.7109375" defaultRowHeight="15" x14ac:dyDescent="0.25"/>
  <cols>
    <col min="1" max="1" width="1.42578125" customWidth="1"/>
    <col min="2" max="2" width="5" customWidth="1"/>
    <col min="3" max="3" width="10.85546875" customWidth="1"/>
    <col min="4" max="9" width="7.5703125" customWidth="1"/>
    <col min="10" max="10" width="8.140625" customWidth="1"/>
    <col min="11" max="11" width="7.5703125" customWidth="1"/>
    <col min="12" max="14" width="5.5703125" customWidth="1"/>
  </cols>
  <sheetData>
    <row r="2" spans="2:16" ht="15.75" x14ac:dyDescent="0.25">
      <c r="B2" s="86" t="s">
        <v>9</v>
      </c>
      <c r="C2" s="86"/>
      <c r="D2" s="86"/>
      <c r="E2" s="86"/>
      <c r="F2" s="86"/>
      <c r="G2" s="86"/>
      <c r="H2" s="86"/>
      <c r="I2" s="86"/>
      <c r="J2" s="86"/>
      <c r="K2" s="86"/>
      <c r="L2" s="3"/>
      <c r="M2" s="3"/>
    </row>
    <row r="3" spans="2:16" x14ac:dyDescent="0.25">
      <c r="C3" s="82" t="s">
        <v>8</v>
      </c>
      <c r="D3" s="82"/>
      <c r="E3" s="82"/>
      <c r="F3" s="82"/>
      <c r="G3" s="82"/>
      <c r="H3" s="82"/>
      <c r="I3" s="82"/>
      <c r="J3" s="82"/>
      <c r="K3" s="82"/>
      <c r="L3" s="1"/>
      <c r="M3" s="1"/>
    </row>
    <row r="4" spans="2:16" x14ac:dyDescent="0.25">
      <c r="C4" t="s">
        <v>0</v>
      </c>
      <c r="D4" s="87" t="e">
        <f>#REF!</f>
        <v>#REF!</v>
      </c>
      <c r="E4" s="87"/>
      <c r="F4" s="87"/>
      <c r="G4" s="87"/>
      <c r="I4" t="s">
        <v>1</v>
      </c>
      <c r="J4" s="88" t="e">
        <f>#REF!</f>
        <v>#REF!</v>
      </c>
      <c r="K4" s="88"/>
    </row>
    <row r="5" spans="2:16" ht="6.75" customHeight="1" x14ac:dyDescent="0.25">
      <c r="D5" s="6"/>
      <c r="E5" s="6"/>
      <c r="F5" s="6"/>
      <c r="G5" s="6"/>
    </row>
    <row r="6" spans="2:16" x14ac:dyDescent="0.25">
      <c r="C6" t="s">
        <v>3</v>
      </c>
      <c r="D6" s="88" t="str">
        <f>'PARCIALES 405 A'!D6:G6</f>
        <v>FEB 25 - JUN 25</v>
      </c>
      <c r="E6" s="88"/>
      <c r="F6" s="88"/>
      <c r="G6" s="88"/>
      <c r="I6" s="83" t="s">
        <v>20</v>
      </c>
      <c r="J6" s="83"/>
      <c r="K6" s="2" t="str">
        <f>'PARCIALES 405 A'!K6:N6</f>
        <v>L.C. GUILLERMO MORALES CADENA</v>
      </c>
      <c r="L6" s="8"/>
      <c r="M6" s="8"/>
      <c r="N6" s="8"/>
      <c r="O6" s="8"/>
    </row>
    <row r="7" spans="2:16" ht="11.25" customHeight="1" x14ac:dyDescent="0.25"/>
    <row r="8" spans="2:16" x14ac:dyDescent="0.25">
      <c r="B8" s="5" t="s">
        <v>4</v>
      </c>
      <c r="C8" s="5" t="s">
        <v>6</v>
      </c>
      <c r="D8" s="85" t="s">
        <v>5</v>
      </c>
      <c r="E8" s="85"/>
      <c r="F8" s="85"/>
      <c r="G8" s="85"/>
      <c r="H8" s="85"/>
      <c r="I8" s="85"/>
      <c r="J8" s="5" t="s">
        <v>21</v>
      </c>
      <c r="K8" s="5" t="s">
        <v>22</v>
      </c>
    </row>
    <row r="9" spans="2:16" x14ac:dyDescent="0.25">
      <c r="B9" s="7">
        <v>1</v>
      </c>
      <c r="C9" s="7" t="str">
        <f>'PARCIALES 407 A'!C9</f>
        <v>231U0262</v>
      </c>
      <c r="D9" s="33" t="str">
        <f>'PARCIALES 407 A'!D9:I9</f>
        <v xml:space="preserve"> AGUILERA XALA STUARDO</v>
      </c>
      <c r="E9" s="28"/>
      <c r="F9" s="28"/>
      <c r="G9" s="28"/>
      <c r="H9" s="28"/>
      <c r="I9" s="29"/>
      <c r="J9" s="13">
        <f>'PARCIALES 407 A'!O9</f>
        <v>80</v>
      </c>
      <c r="K9" s="13">
        <f t="shared" ref="K9:K24" si="0">+J9</f>
        <v>80</v>
      </c>
    </row>
    <row r="10" spans="2:16" x14ac:dyDescent="0.25">
      <c r="B10" s="7">
        <f>B9+1</f>
        <v>2</v>
      </c>
      <c r="C10" s="7" t="str">
        <f>'PARCIALES 407 A'!C10</f>
        <v>231U0263</v>
      </c>
      <c r="D10" s="33" t="str">
        <f>'PARCIALES 407 A'!D10:I10</f>
        <v>AGUIRRE ALDANA ALONDRA IVETH</v>
      </c>
      <c r="E10" s="28"/>
      <c r="F10" s="28"/>
      <c r="G10" s="28"/>
      <c r="H10" s="28"/>
      <c r="I10" s="29"/>
      <c r="J10" s="13">
        <f>'PARCIALES 407 A'!O10</f>
        <v>75</v>
      </c>
      <c r="K10" s="13">
        <f t="shared" si="0"/>
        <v>75</v>
      </c>
    </row>
    <row r="11" spans="2:16" x14ac:dyDescent="0.25">
      <c r="B11" s="7">
        <f t="shared" ref="B11:B24" si="1">B10+1</f>
        <v>3</v>
      </c>
      <c r="C11" s="7" t="str">
        <f>'PARCIALES 407 A'!C11</f>
        <v>231U0264</v>
      </c>
      <c r="D11" s="33" t="str">
        <f>'PARCIALES 407 A'!D11:I11</f>
        <v>ALANIZ RODRIGUEZ MILAGROS MONTSERRAT</v>
      </c>
      <c r="E11" s="28"/>
      <c r="F11" s="28"/>
      <c r="G11" s="28"/>
      <c r="H11" s="28"/>
      <c r="I11" s="29"/>
      <c r="J11" s="13">
        <f>'PARCIALES 407 A'!O11</f>
        <v>78.599999999999994</v>
      </c>
      <c r="K11" s="13">
        <f t="shared" si="0"/>
        <v>78.599999999999994</v>
      </c>
    </row>
    <row r="12" spans="2:16" x14ac:dyDescent="0.25">
      <c r="B12" s="7">
        <f t="shared" si="1"/>
        <v>4</v>
      </c>
      <c r="C12" s="7" t="str">
        <f>'PARCIALES 407 A'!C12</f>
        <v>231U0011</v>
      </c>
      <c r="D12" s="33" t="str">
        <f>'PARCIALES 407 A'!D12:I12</f>
        <v>ANTEMATE CHAGALA UZIEL</v>
      </c>
      <c r="E12" s="28"/>
      <c r="F12" s="28"/>
      <c r="G12" s="28"/>
      <c r="H12" s="28"/>
      <c r="I12" s="29"/>
      <c r="J12" s="13">
        <f>'PARCIALES 407 A'!O12</f>
        <v>64.8</v>
      </c>
      <c r="K12" s="13">
        <f t="shared" si="0"/>
        <v>64.8</v>
      </c>
    </row>
    <row r="13" spans="2:16" x14ac:dyDescent="0.25">
      <c r="B13" s="7">
        <f t="shared" si="1"/>
        <v>5</v>
      </c>
      <c r="C13" s="7" t="str">
        <f>'PARCIALES 407 A'!C13</f>
        <v>221U0415</v>
      </c>
      <c r="D13" s="33" t="str">
        <f>'PARCIALES 407 A'!D13:I13</f>
        <v xml:space="preserve">ARRES XOLO ARLETTE DEL CARMEN </v>
      </c>
      <c r="E13" s="28"/>
      <c r="F13" s="28"/>
      <c r="G13" s="28"/>
      <c r="H13" s="28"/>
      <c r="I13" s="29"/>
      <c r="J13" s="13">
        <f>'PARCIALES 407 A'!O13</f>
        <v>65</v>
      </c>
      <c r="K13" s="13">
        <f t="shared" si="0"/>
        <v>65</v>
      </c>
    </row>
    <row r="14" spans="2:16" x14ac:dyDescent="0.25">
      <c r="B14" s="7">
        <f t="shared" si="1"/>
        <v>6</v>
      </c>
      <c r="C14" s="7" t="str">
        <f>'PARCIALES 407 A'!C25</f>
        <v>231U0289</v>
      </c>
      <c r="D14" s="33" t="str">
        <f>'PARCIALES 407 A'!D25:I25</f>
        <v>FONSECA BUSTAMANTE JOSEPH KARIM</v>
      </c>
      <c r="E14" s="28"/>
      <c r="F14" s="28"/>
      <c r="G14" s="28"/>
      <c r="H14" s="28"/>
      <c r="I14" s="29"/>
      <c r="J14" s="13">
        <f>'PARCIALES 407 A'!O25</f>
        <v>71</v>
      </c>
      <c r="K14" s="13">
        <f t="shared" si="0"/>
        <v>71</v>
      </c>
    </row>
    <row r="15" spans="2:16" x14ac:dyDescent="0.25">
      <c r="B15" s="7">
        <f t="shared" si="1"/>
        <v>7</v>
      </c>
      <c r="C15" s="7" t="str">
        <f>'PARCIALES 407 A'!C31</f>
        <v>211U0405</v>
      </c>
      <c r="D15" s="33" t="str">
        <f>'PARCIALES 407 A'!D31:I31</f>
        <v>LOPEZ BENITES DAMARIS</v>
      </c>
      <c r="E15" s="28"/>
      <c r="F15" s="28"/>
      <c r="G15" s="28"/>
      <c r="H15" s="28"/>
      <c r="I15" s="29"/>
      <c r="J15" s="13">
        <f>'PARCIALES 407 A'!O31</f>
        <v>74.599999999999994</v>
      </c>
      <c r="K15" s="13">
        <f t="shared" si="0"/>
        <v>74.599999999999994</v>
      </c>
      <c r="P15" s="18"/>
    </row>
    <row r="16" spans="2:16" x14ac:dyDescent="0.25">
      <c r="B16" s="7">
        <f t="shared" si="1"/>
        <v>8</v>
      </c>
      <c r="C16" s="7" t="str">
        <f>'PARCIALES 407 A'!C32</f>
        <v>231U0306</v>
      </c>
      <c r="D16" s="33" t="str">
        <f>'PARCIALES 407 A'!D32:I32</f>
        <v>MATABUENA CHAGALA KARELY</v>
      </c>
      <c r="E16" s="28"/>
      <c r="F16" s="28"/>
      <c r="G16" s="28"/>
      <c r="H16" s="28"/>
      <c r="I16" s="29"/>
      <c r="J16" s="13">
        <f>'PARCIALES 407 A'!O32</f>
        <v>72.400000000000006</v>
      </c>
      <c r="K16" s="13">
        <f t="shared" si="0"/>
        <v>72.400000000000006</v>
      </c>
    </row>
    <row r="17" spans="2:11" x14ac:dyDescent="0.25">
      <c r="B17" s="7">
        <f t="shared" si="1"/>
        <v>9</v>
      </c>
      <c r="C17" s="7" t="str">
        <f>'PARCIALES 407 A'!C34</f>
        <v>231U0387</v>
      </c>
      <c r="D17" s="33" t="str">
        <f>'PARCIALES 407 A'!D34:I34</f>
        <v>MOLINA MENDOZA ANDRES GAMALIEL</v>
      </c>
      <c r="E17" s="28"/>
      <c r="F17" s="28"/>
      <c r="G17" s="28"/>
      <c r="H17" s="28"/>
      <c r="I17" s="29"/>
      <c r="J17" s="13">
        <f>'PARCIALES 407 A'!O34</f>
        <v>70.599999999999994</v>
      </c>
      <c r="K17" s="13">
        <f t="shared" si="0"/>
        <v>70.599999999999994</v>
      </c>
    </row>
    <row r="18" spans="2:11" x14ac:dyDescent="0.25">
      <c r="B18" s="7">
        <f t="shared" si="1"/>
        <v>10</v>
      </c>
      <c r="C18" s="7" t="str">
        <f>'PARCIALES 407 A'!C35</f>
        <v>221U0229</v>
      </c>
      <c r="D18" s="33" t="str">
        <f>'PARCIALES 407 A'!D35:I35</f>
        <v>MUÑOZ DELGADO DANNA ELIDETH</v>
      </c>
      <c r="E18" s="28"/>
      <c r="F18" s="28"/>
      <c r="G18" s="28"/>
      <c r="H18" s="28"/>
      <c r="I18" s="29"/>
      <c r="J18" s="13">
        <f>'PARCIALES 407 A'!O35</f>
        <v>78.8</v>
      </c>
      <c r="K18" s="13">
        <f t="shared" si="0"/>
        <v>78.8</v>
      </c>
    </row>
    <row r="19" spans="2:11" x14ac:dyDescent="0.25">
      <c r="B19" s="7">
        <f t="shared" si="1"/>
        <v>11</v>
      </c>
      <c r="C19" s="7" t="str">
        <f>'PARCIALES 407 A'!C36</f>
        <v>211U0672</v>
      </c>
      <c r="D19" s="33" t="str">
        <f>'PARCIALES 407 A'!D36:I36</f>
        <v>OJEDA LUA ALBERTO</v>
      </c>
      <c r="E19" s="28"/>
      <c r="F19" s="28"/>
      <c r="G19" s="28"/>
      <c r="H19" s="28"/>
      <c r="I19" s="29"/>
      <c r="J19" s="13">
        <f>'PARCIALES 407 A'!O36</f>
        <v>52.6</v>
      </c>
      <c r="K19" s="13">
        <f t="shared" si="0"/>
        <v>52.6</v>
      </c>
    </row>
    <row r="20" spans="2:11" x14ac:dyDescent="0.25">
      <c r="B20" s="7">
        <f t="shared" si="1"/>
        <v>12</v>
      </c>
      <c r="C20" s="7" t="str">
        <f>'PARCIALES 407 A'!C37</f>
        <v>231U0313</v>
      </c>
      <c r="D20" s="33" t="str">
        <f>'PARCIALES 407 A'!D37:I37</f>
        <v>POLITO OLIN DARIAN DE JESÚS</v>
      </c>
      <c r="E20" s="28"/>
      <c r="F20" s="28"/>
      <c r="G20" s="28"/>
      <c r="H20" s="28"/>
      <c r="I20" s="29"/>
      <c r="J20" s="13">
        <f>'PARCIALES 407 A'!O37</f>
        <v>79</v>
      </c>
      <c r="K20" s="13">
        <f t="shared" si="0"/>
        <v>79</v>
      </c>
    </row>
    <row r="21" spans="2:11" x14ac:dyDescent="0.25">
      <c r="B21" s="7">
        <f t="shared" si="1"/>
        <v>13</v>
      </c>
      <c r="C21" s="7" t="str">
        <f>'PARCIALES 407 A'!C38</f>
        <v>231U0315</v>
      </c>
      <c r="D21" s="33" t="str">
        <f>'PARCIALES 407 A'!D38:I38</f>
        <v>RAMIREZ QUIRINO ALEJANDRO DE JESUS</v>
      </c>
      <c r="E21" s="28"/>
      <c r="F21" s="28"/>
      <c r="G21" s="28"/>
      <c r="H21" s="28"/>
      <c r="I21" s="29"/>
      <c r="J21" s="13">
        <f>'PARCIALES 407 A'!O38</f>
        <v>76.5</v>
      </c>
      <c r="K21" s="13">
        <f t="shared" si="0"/>
        <v>76.5</v>
      </c>
    </row>
    <row r="22" spans="2:11" x14ac:dyDescent="0.25">
      <c r="B22" s="7">
        <f t="shared" si="1"/>
        <v>14</v>
      </c>
      <c r="C22" s="7" t="str">
        <f>'PARCIALES 407 A'!C42</f>
        <v>231U0324</v>
      </c>
      <c r="D22" s="33" t="str">
        <f>'PARCIALES 407 A'!D42:I42</f>
        <v>TRICHE HIPOLITO JOSELIN DEL CARMEN</v>
      </c>
      <c r="E22" s="28"/>
      <c r="F22" s="28"/>
      <c r="G22" s="28"/>
      <c r="H22" s="28"/>
      <c r="I22" s="29"/>
      <c r="J22" s="13">
        <f>'PARCIALES 407 A'!O42</f>
        <v>77.400000000000006</v>
      </c>
      <c r="K22" s="13">
        <f t="shared" si="0"/>
        <v>77.400000000000006</v>
      </c>
    </row>
    <row r="23" spans="2:11" x14ac:dyDescent="0.25">
      <c r="B23" s="7">
        <f t="shared" si="1"/>
        <v>15</v>
      </c>
      <c r="C23" s="7" t="str">
        <f>'PARCIALES 407 A'!C43</f>
        <v>231U0327</v>
      </c>
      <c r="D23" s="33" t="str">
        <f>'PARCIALES 407 A'!D43:I43</f>
        <v>VELAZCO PUCHETA OSMAR DE JESUS</v>
      </c>
      <c r="E23" s="28"/>
      <c r="F23" s="28"/>
      <c r="G23" s="28"/>
      <c r="H23" s="28"/>
      <c r="I23" s="29"/>
      <c r="J23" s="13">
        <f>'PARCIALES 407 A'!O43</f>
        <v>61.8</v>
      </c>
      <c r="K23" s="13">
        <f t="shared" si="0"/>
        <v>61.8</v>
      </c>
    </row>
    <row r="24" spans="2:11" x14ac:dyDescent="0.25">
      <c r="B24" s="7">
        <f t="shared" si="1"/>
        <v>16</v>
      </c>
      <c r="C24" s="7" t="str">
        <f>'PARCIALES 407 A'!C44</f>
        <v>211U0362</v>
      </c>
      <c r="D24" s="33" t="str">
        <f>'PARCIALES 407 A'!D44:I44</f>
        <v>VILLALOBOS COPETE ROGELIO DE JESUS</v>
      </c>
      <c r="E24" s="28"/>
      <c r="F24" s="28"/>
      <c r="G24" s="28"/>
      <c r="H24" s="28"/>
      <c r="I24" s="29"/>
      <c r="J24" s="13">
        <f>'PARCIALES 407 A'!O44</f>
        <v>59.4</v>
      </c>
      <c r="K24" s="13">
        <f t="shared" si="0"/>
        <v>59.4</v>
      </c>
    </row>
    <row r="25" spans="2:11" x14ac:dyDescent="0.25">
      <c r="C25" s="83"/>
      <c r="D25" s="83"/>
      <c r="E25" s="1"/>
    </row>
    <row r="26" spans="2:11" x14ac:dyDescent="0.25">
      <c r="C26" s="83"/>
      <c r="D26" s="83"/>
      <c r="E26" s="1"/>
      <c r="H26" s="85" t="s">
        <v>17</v>
      </c>
      <c r="I26" s="85"/>
      <c r="J26" s="5">
        <f>COUNTIF(K9:K24,"&gt;=70")</f>
        <v>11</v>
      </c>
      <c r="K26" s="1"/>
    </row>
    <row r="27" spans="2:11" x14ac:dyDescent="0.25">
      <c r="C27" s="83"/>
      <c r="D27" s="83"/>
      <c r="E27" s="9"/>
      <c r="H27" s="85" t="s">
        <v>18</v>
      </c>
      <c r="I27" s="85"/>
      <c r="J27" s="5">
        <f>COUNTIF(K9:K24,"&lt;70")</f>
        <v>5</v>
      </c>
      <c r="K27" s="1"/>
    </row>
    <row r="28" spans="2:11" x14ac:dyDescent="0.25">
      <c r="C28" s="83"/>
      <c r="D28" s="83"/>
      <c r="E28" s="83"/>
      <c r="H28" s="85" t="s">
        <v>19</v>
      </c>
      <c r="I28" s="85"/>
      <c r="J28" s="5">
        <f>COUNT(J9:J24)</f>
        <v>16</v>
      </c>
      <c r="K28" s="1"/>
    </row>
    <row r="29" spans="2:11" x14ac:dyDescent="0.25">
      <c r="C29" s="83"/>
      <c r="D29" s="83"/>
      <c r="E29" s="1"/>
      <c r="H29" s="84" t="s">
        <v>14</v>
      </c>
      <c r="I29" s="84"/>
      <c r="J29" s="10">
        <f>J26/J28</f>
        <v>0.6875</v>
      </c>
      <c r="K29" s="16"/>
    </row>
    <row r="30" spans="2:11" x14ac:dyDescent="0.25">
      <c r="C30" s="83"/>
      <c r="D30" s="83"/>
      <c r="E30" s="1"/>
      <c r="H30" s="84" t="s">
        <v>15</v>
      </c>
      <c r="I30" s="84"/>
      <c r="J30" s="10">
        <f>J27/J28</f>
        <v>0.3125</v>
      </c>
      <c r="K30" s="17"/>
    </row>
    <row r="31" spans="2:11" x14ac:dyDescent="0.25">
      <c r="C31" s="83"/>
      <c r="D31" s="83"/>
      <c r="E31" s="9"/>
    </row>
    <row r="32" spans="2:11" x14ac:dyDescent="0.25">
      <c r="C32" s="1"/>
      <c r="D32" s="1"/>
      <c r="E32" s="9"/>
    </row>
    <row r="34" spans="10:11" x14ac:dyDescent="0.25">
      <c r="J34" s="83"/>
      <c r="K34" s="83"/>
    </row>
    <row r="35" spans="10:11" x14ac:dyDescent="0.25">
      <c r="J35" s="82"/>
      <c r="K35" s="82"/>
    </row>
  </sheetData>
  <mergeCells count="21">
    <mergeCell ref="C31:D31"/>
    <mergeCell ref="J34:K34"/>
    <mergeCell ref="J35:K35"/>
    <mergeCell ref="C28:E28"/>
    <mergeCell ref="H28:I28"/>
    <mergeCell ref="C29:D29"/>
    <mergeCell ref="H29:I29"/>
    <mergeCell ref="C30:D30"/>
    <mergeCell ref="H30:I30"/>
    <mergeCell ref="D8:I8"/>
    <mergeCell ref="C25:D25"/>
    <mergeCell ref="C26:D26"/>
    <mergeCell ref="H26:I26"/>
    <mergeCell ref="C27:D27"/>
    <mergeCell ref="H27:I27"/>
    <mergeCell ref="B2:K2"/>
    <mergeCell ref="C3:K3"/>
    <mergeCell ref="D4:G4"/>
    <mergeCell ref="J4:K4"/>
    <mergeCell ref="D6:G6"/>
    <mergeCell ref="I6:J6"/>
  </mergeCells>
  <pageMargins left="0.70866141732283472" right="0.70866141732283472" top="0.74803149606299213" bottom="0.74803149606299213" header="0.31496062992125984" footer="0.31496062992125984"/>
  <pageSetup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10</vt:i4>
      </vt:variant>
    </vt:vector>
  </HeadingPairs>
  <TitlesOfParts>
    <vt:vector size="10" baseType="lpstr">
      <vt:lpstr>PARCIALES 211 A</vt:lpstr>
      <vt:lpstr>FINAL</vt:lpstr>
      <vt:lpstr>PARCIALES 211 B</vt:lpstr>
      <vt:lpstr>PARCIALES 405 A</vt:lpstr>
      <vt:lpstr>FINAL (2)</vt:lpstr>
      <vt:lpstr>PARCIALES 405 C</vt:lpstr>
      <vt:lpstr>FINAL (3)</vt:lpstr>
      <vt:lpstr>PARCIALES 407 A</vt:lpstr>
      <vt:lpstr>FINAL (4)</vt:lpstr>
      <vt:lpstr>FINAL (5)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ITSSAT</dc:creator>
  <cp:lastModifiedBy>Miguel Ponce Prieto</cp:lastModifiedBy>
  <cp:lastPrinted>2025-05-14T04:38:33Z</cp:lastPrinted>
  <dcterms:created xsi:type="dcterms:W3CDTF">2023-03-14T19:16:59Z</dcterms:created>
  <dcterms:modified xsi:type="dcterms:W3CDTF">2025-05-19T20:20:57Z</dcterms:modified>
</cp:coreProperties>
</file>