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ARCIAL 3\"/>
    </mc:Choice>
  </mc:AlternateContent>
  <xr:revisionPtr revIDLastSave="0" documentId="13_ncr:1_{85D74C8A-4E44-452A-A42C-CD31D633179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'1'!$A$1:$N$37</definedName>
    <definedName name="_xlnm.Print_Area" localSheetId="1">'2'!$A$1:$N$37</definedName>
    <definedName name="_xlnm.Print_Area" localSheetId="2">'3'!$A$1:$N$37</definedName>
    <definedName name="_xlnm.Print_Area" localSheetId="3">'4'!$A$1:$N$37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3" l="1"/>
  <c r="I17" i="10"/>
  <c r="M28" i="10"/>
  <c r="N28" i="10"/>
  <c r="N28" i="25" l="1"/>
  <c r="M28" i="25"/>
  <c r="K28" i="25"/>
  <c r="G28" i="25"/>
  <c r="F28" i="25"/>
  <c r="E19" i="25"/>
  <c r="I19" i="25" s="1"/>
  <c r="J19" i="25" s="1"/>
  <c r="D19" i="25"/>
  <c r="C19" i="25"/>
  <c r="A19" i="25"/>
  <c r="E18" i="25"/>
  <c r="I18" i="25" s="1"/>
  <c r="J18" i="25" s="1"/>
  <c r="D18" i="25"/>
  <c r="C18" i="25"/>
  <c r="A18" i="25"/>
  <c r="E17" i="25"/>
  <c r="I17" i="25" s="1"/>
  <c r="J17" i="25" s="1"/>
  <c r="D17" i="25"/>
  <c r="C17" i="25"/>
  <c r="A17" i="25"/>
  <c r="E16" i="25"/>
  <c r="I16" i="25" s="1"/>
  <c r="J16" i="25" s="1"/>
  <c r="D16" i="25"/>
  <c r="C16" i="25"/>
  <c r="A16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7" i="25" s="1"/>
  <c r="L8" i="25"/>
  <c r="H8" i="25"/>
  <c r="E8" i="25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E15" i="24"/>
  <c r="I15" i="24" s="1"/>
  <c r="J15" i="24" s="1"/>
  <c r="D15" i="24"/>
  <c r="C15" i="24"/>
  <c r="A15" i="24"/>
  <c r="E14" i="24"/>
  <c r="I14" i="24" s="1"/>
  <c r="J14" i="24" s="1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18" i="23"/>
  <c r="I18" i="23" s="1"/>
  <c r="D18" i="23"/>
  <c r="C18" i="23"/>
  <c r="A18" i="23"/>
  <c r="E17" i="23"/>
  <c r="I17" i="23" s="1"/>
  <c r="D17" i="23"/>
  <c r="A16" i="23"/>
  <c r="E16" i="23"/>
  <c r="I16" i="23" s="1"/>
  <c r="D16" i="23"/>
  <c r="C16" i="23"/>
  <c r="A15" i="23"/>
  <c r="E15" i="23"/>
  <c r="I15" i="23" s="1"/>
  <c r="D15" i="23"/>
  <c r="C15" i="23"/>
  <c r="E14" i="23"/>
  <c r="I14" i="23" s="1"/>
  <c r="D14" i="23"/>
  <c r="C14" i="23"/>
  <c r="A14" i="23"/>
  <c r="B10" i="23"/>
  <c r="B37" i="23" s="1"/>
  <c r="L8" i="23"/>
  <c r="H8" i="23"/>
  <c r="E8" i="23"/>
  <c r="C15" i="22"/>
  <c r="D15" i="22"/>
  <c r="E15" i="22"/>
  <c r="L15" i="22" s="1"/>
  <c r="A15" i="22"/>
  <c r="C16" i="22"/>
  <c r="D16" i="22"/>
  <c r="E16" i="22"/>
  <c r="L16" i="22" s="1"/>
  <c r="A16" i="22"/>
  <c r="C17" i="22"/>
  <c r="D17" i="22"/>
  <c r="E17" i="22"/>
  <c r="A18" i="22"/>
  <c r="C18" i="22"/>
  <c r="D18" i="22"/>
  <c r="E18" i="22"/>
  <c r="L18" i="22" s="1"/>
  <c r="C14" i="22"/>
  <c r="D14" i="22"/>
  <c r="E14" i="22"/>
  <c r="A14" i="22"/>
  <c r="B10" i="22"/>
  <c r="B37" i="22" s="1"/>
  <c r="L8" i="22"/>
  <c r="H8" i="22"/>
  <c r="E8" i="22"/>
  <c r="N28" i="22"/>
  <c r="M28" i="22"/>
  <c r="K28" i="22"/>
  <c r="G28" i="22"/>
  <c r="F28" i="22"/>
  <c r="F28" i="10"/>
  <c r="E28" i="10"/>
  <c r="L18" i="10"/>
  <c r="I18" i="10"/>
  <c r="L17" i="10"/>
  <c r="L16" i="10"/>
  <c r="I16" i="10"/>
  <c r="L15" i="10"/>
  <c r="I15" i="10"/>
  <c r="I14" i="10"/>
  <c r="L17" i="22" l="1"/>
  <c r="I17" i="22"/>
  <c r="I16" i="22"/>
  <c r="I15" i="22"/>
  <c r="I14" i="22"/>
  <c r="L14" i="25"/>
  <c r="L15" i="25"/>
  <c r="L16" i="25"/>
  <c r="L17" i="25"/>
  <c r="L18" i="25"/>
  <c r="L19" i="25"/>
  <c r="H14" i="25"/>
  <c r="H15" i="25"/>
  <c r="H16" i="25"/>
  <c r="H17" i="25"/>
  <c r="H18" i="25"/>
  <c r="H19" i="25"/>
  <c r="E28" i="25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L18" i="23"/>
  <c r="E28" i="23"/>
  <c r="I18" i="22"/>
  <c r="L14" i="22"/>
  <c r="E28" i="22"/>
  <c r="I28" i="10"/>
  <c r="L28" i="10"/>
  <c r="I28" i="25" l="1"/>
  <c r="J28" i="25" s="1"/>
  <c r="L28" i="25"/>
  <c r="H28" i="25"/>
  <c r="I28" i="24"/>
  <c r="J28" i="24" s="1"/>
  <c r="L28" i="24"/>
  <c r="H28" i="24"/>
  <c r="I28" i="23"/>
  <c r="J28" i="23" s="1"/>
  <c r="L28" i="23"/>
  <c r="H28" i="23"/>
  <c r="I28" i="22"/>
  <c r="L2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<sst xmlns="http://schemas.openxmlformats.org/spreadsheetml/2006/main" count="202" uniqueCount="50">
  <si>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</si>
  <si>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</si>
  <si>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</si>
  <si>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</si>
  <si>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</si>
  <si>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</si>
  <si>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</si>
  <si>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</si>
  <si>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</si>
  <si>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</si>
  <si>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</si>
  <si>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</si>
  <si>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</si>
  <si>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</si>
  <si>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</si>
  <si>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</si>
  <si>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</si>
  <si>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</si>
  <si>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</si>
  <si>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</si>
  <si>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</si>
  <si>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</si>
  <si>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</si>
  <si>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</si>
  <si>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</si>
  <si>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</si>
  <si>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</si>
  <si>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</si>
  <si>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</si>
  <si>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</si>
  <si>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</si>
  <si>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INDUSTRIAL</t>
  </si>
  <si>
    <t>MII. ARMANDO ALVARADO ALVARADO</t>
  </si>
  <si>
    <t>IIND</t>
  </si>
  <si>
    <t>T</t>
  </si>
  <si>
    <t>MTRA. FLOR ILIANA CHONTAL PELAYO</t>
  </si>
  <si>
    <t>AGOSTO - DICIEMBRE 2025</t>
  </si>
  <si>
    <t>METROLOGIA Y NORMALIZACION</t>
  </si>
  <si>
    <t>DIBUJO INDUSTRIAL</t>
  </si>
  <si>
    <t>LOGISTICA Y CADENA DE SUMINISTRO</t>
  </si>
  <si>
    <t>INVESTIGACION DE OPERACIONES</t>
  </si>
  <si>
    <t>301 A</t>
  </si>
  <si>
    <t>301 B</t>
  </si>
  <si>
    <t>101 C</t>
  </si>
  <si>
    <t>701 A</t>
  </si>
  <si>
    <t>304 B</t>
  </si>
  <si>
    <t>ISC</t>
  </si>
  <si>
    <t>II</t>
  </si>
  <si>
    <t>S/E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</si>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</sst>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  <xdr:twoCellAnchor editAs="oneCell">
    <xdr:from>
      <xdr:col>3</xdr:col>
      <xdr:colOff>11205</xdr:colOff>
      <xdr:row>33</xdr:row>
      <xdr:rowOff>78441</xdr:rowOff>
    </xdr:from>
    <xdr:to>
      <xdr:col>3</xdr:col>
      <xdr:colOff>784410</xdr:colOff>
      <xdr:row>33</xdr:row>
      <xdr:rowOff>786092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3272117" y="7676029"/>
          <a:ext cx="773205" cy="7188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  <xdr:twoCellAnchor editAs="oneCell">
    <xdr:from>
      <xdr:col>2</xdr:col>
      <xdr:colOff>392205</xdr:colOff>
      <xdr:row>33</xdr:row>
      <xdr:rowOff>78441</xdr:rowOff>
    </xdr:from>
    <xdr:to>
      <xdr:col>3</xdr:col>
      <xdr:colOff>717175</xdr:colOff>
      <xdr:row>33</xdr:row>
      <xdr:rowOff>786092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8F797C-3418-4E83-BA75-725BC702DCEF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3283323" y="7373470"/>
          <a:ext cx="773205" cy="707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  <xdr:twoCellAnchor editAs="oneCell">
    <xdr:from>
      <xdr:col>2</xdr:col>
      <xdr:colOff>392206</xdr:colOff>
      <xdr:row>33</xdr:row>
      <xdr:rowOff>44824</xdr:rowOff>
    </xdr:from>
    <xdr:to>
      <xdr:col>3</xdr:col>
      <xdr:colOff>717176</xdr:colOff>
      <xdr:row>33</xdr:row>
      <xdr:rowOff>752475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C16349-FF19-4BB8-829D-2C62E8FEEF6E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3283324" y="7339853"/>
          <a:ext cx="773205" cy="707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opLeftCell="A30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6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 t="s">
        <v>31</v>
      </c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5" t="s">
        <v>4</v>
      </c>
      <c r="C8" s="35"/>
      <c r="D8" s="14" t="s">
        <v>5</v>
      </c>
      <c r="E8" s="5">
        <v>5</v>
      </c>
      <c r="G8" s="4" t="s">
        <v>6</v>
      </c>
      <c r="H8" s="5">
        <v>4</v>
      </c>
      <c r="I8" s="34" t="s">
        <v>7</v>
      </c>
      <c r="J8" s="34"/>
      <c r="K8" s="34"/>
      <c r="L8" s="35" t="s">
        <v>36</v>
      </c>
      <c r="M8" s="35"/>
      <c r="N8" s="35"/>
    </row>
    <row r="10" spans="1:14" x14ac:dyDescent="0.2">
      <c r="A10" s="4" t="s">
        <v>8</v>
      </c>
      <c r="B10" s="35" t="s">
        <v>32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x14ac:dyDescent="0.2">
      <c r="A14" s="8" t="s">
        <v>37</v>
      </c>
      <c r="B14" s="9" t="s">
        <v>21</v>
      </c>
      <c r="C14" s="9" t="s">
        <v>41</v>
      </c>
      <c r="D14" s="9" t="s">
        <v>33</v>
      </c>
      <c r="E14" s="9">
        <v>36</v>
      </c>
      <c r="F14" s="9">
        <v>31</v>
      </c>
      <c r="G14" s="9"/>
      <c r="H14" s="10"/>
      <c r="I14" s="9">
        <f t="shared" ref="I14:I28" si="0">(E14-SUM(F14:G14))-K14</f>
        <v>5</v>
      </c>
      <c r="J14" s="10"/>
      <c r="K14" s="9">
        <v>0</v>
      </c>
      <c r="L14" s="10">
        <v>0</v>
      </c>
      <c r="M14" s="9">
        <v>75</v>
      </c>
      <c r="N14" s="15">
        <v>0.86</v>
      </c>
    </row>
    <row r="15" spans="1:14" s="11" customFormat="1" x14ac:dyDescent="0.2">
      <c r="A15" s="8" t="s">
        <v>37</v>
      </c>
      <c r="B15" s="9" t="s">
        <v>21</v>
      </c>
      <c r="C15" s="9" t="s">
        <v>42</v>
      </c>
      <c r="D15" s="9" t="s">
        <v>33</v>
      </c>
      <c r="E15" s="9">
        <v>31</v>
      </c>
      <c r="F15" s="9">
        <v>19</v>
      </c>
      <c r="G15" s="9"/>
      <c r="H15" s="10"/>
      <c r="I15" s="9">
        <f t="shared" si="0"/>
        <v>12</v>
      </c>
      <c r="J15" s="10"/>
      <c r="K15" s="9">
        <v>0</v>
      </c>
      <c r="L15" s="10">
        <f t="shared" ref="L15:L28" si="1">K15/E15</f>
        <v>0</v>
      </c>
      <c r="M15" s="9">
        <v>49</v>
      </c>
      <c r="N15" s="15">
        <v>0.61</v>
      </c>
    </row>
    <row r="16" spans="1:14" s="11" customFormat="1" x14ac:dyDescent="0.2">
      <c r="A16" s="8" t="s">
        <v>38</v>
      </c>
      <c r="B16" s="9">
        <v>1</v>
      </c>
      <c r="C16" s="9" t="s">
        <v>43</v>
      </c>
      <c r="D16" s="9" t="s">
        <v>33</v>
      </c>
      <c r="E16" s="9">
        <v>37</v>
      </c>
      <c r="F16" s="9">
        <v>30</v>
      </c>
      <c r="G16" s="9"/>
      <c r="H16" s="10"/>
      <c r="I16" s="9">
        <f t="shared" si="0"/>
        <v>7</v>
      </c>
      <c r="J16" s="10"/>
      <c r="K16" s="9">
        <v>0</v>
      </c>
      <c r="L16" s="10">
        <f t="shared" si="1"/>
        <v>0</v>
      </c>
      <c r="M16" s="9">
        <v>64</v>
      </c>
      <c r="N16" s="15">
        <v>0.81</v>
      </c>
    </row>
    <row r="17" spans="1:14" s="11" customFormat="1" x14ac:dyDescent="0.2">
      <c r="A17" s="11" t="s">
        <v>39</v>
      </c>
      <c r="B17" s="9" t="s">
        <v>21</v>
      </c>
      <c r="C17" s="9" t="s">
        <v>44</v>
      </c>
      <c r="D17" s="9" t="s">
        <v>33</v>
      </c>
      <c r="E17" s="9">
        <v>7</v>
      </c>
      <c r="F17" s="9">
        <v>4</v>
      </c>
      <c r="G17" s="9"/>
      <c r="H17" s="10"/>
      <c r="I17" s="9">
        <f t="shared" si="0"/>
        <v>3</v>
      </c>
      <c r="J17" s="10"/>
      <c r="K17" s="9">
        <v>0</v>
      </c>
      <c r="L17" s="10">
        <f t="shared" si="1"/>
        <v>0</v>
      </c>
      <c r="M17" s="9">
        <v>49</v>
      </c>
      <c r="N17" s="15">
        <v>0.56999999999999995</v>
      </c>
    </row>
    <row r="18" spans="1:14" s="11" customFormat="1" x14ac:dyDescent="0.2">
      <c r="A18" s="8" t="s">
        <v>40</v>
      </c>
      <c r="B18" s="9" t="s">
        <v>21</v>
      </c>
      <c r="C18" s="9" t="s">
        <v>45</v>
      </c>
      <c r="D18" s="9" t="s">
        <v>46</v>
      </c>
      <c r="E18" s="9">
        <v>11</v>
      </c>
      <c r="F18" s="9">
        <v>8</v>
      </c>
      <c r="G18" s="9"/>
      <c r="H18" s="10"/>
      <c r="I18" s="9">
        <f t="shared" si="0"/>
        <v>3</v>
      </c>
      <c r="J18" s="10"/>
      <c r="K18" s="9">
        <v>0</v>
      </c>
      <c r="L18" s="10">
        <f t="shared" si="1"/>
        <v>0</v>
      </c>
      <c r="M18" s="9">
        <v>56</v>
      </c>
      <c r="N18" s="15">
        <v>0.73</v>
      </c>
    </row>
    <row r="19" spans="1:14" s="11" customFormat="1" x14ac:dyDescent="0.2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8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8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92</v>
      </c>
      <c r="G28" s="17"/>
      <c r="H28" s="18"/>
      <c r="I28" s="17">
        <f t="shared" si="0"/>
        <v>30</v>
      </c>
      <c r="J28" s="18"/>
      <c r="K28" s="17">
        <v>0</v>
      </c>
      <c r="L28" s="18">
        <f t="shared" si="1"/>
        <v>0</v>
      </c>
      <c r="M28" s="17">
        <f>AVERAGE(M14:M27)</f>
        <v>58.6</v>
      </c>
      <c r="N28" s="19">
        <f>AVERAGE(N14:N27)</f>
        <v>0.71599999999999997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">
        <v>32</v>
      </c>
      <c r="C37" s="41"/>
      <c r="D37" s="41"/>
      <c r="E37" s="13"/>
      <c r="F37" s="13"/>
      <c r="G37" s="42" t="s">
        <v>35</v>
      </c>
      <c r="H37" s="42"/>
      <c r="I37" s="42"/>
      <c r="J37" s="42"/>
    </row>
  </sheetData>
  <mergeCells count="31">
    <mergeCell ref="A35:B35"/>
    <mergeCell ref="E35:H35"/>
    <mergeCell ref="B37:D37"/>
    <mergeCell ref="G37:J37"/>
    <mergeCell ref="K12:K13"/>
    <mergeCell ref="L12:L13"/>
    <mergeCell ref="B33:D33"/>
    <mergeCell ref="G33:J33"/>
    <mergeCell ref="B34:D34"/>
    <mergeCell ref="G34:J34"/>
    <mergeCell ref="M12:M13"/>
    <mergeCell ref="N12:N13"/>
    <mergeCell ref="A30:N30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opLeftCell="A28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6.710937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 t="s">
        <v>31</v>
      </c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5">
        <v>2</v>
      </c>
      <c r="C8" s="35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4" t="s">
        <v>7</v>
      </c>
      <c r="J8" s="34"/>
      <c r="K8" s="34"/>
      <c r="L8" s="35" t="str">
        <f>'1'!L8</f>
        <v>AGOSTO - DICIEMBRE 2025</v>
      </c>
      <c r="M8" s="35"/>
      <c r="N8" s="35"/>
    </row>
    <row r="10" spans="1:14" x14ac:dyDescent="0.2">
      <c r="A10" s="4" t="s">
        <v>8</v>
      </c>
      <c r="B10" s="35" t="str">
        <f>'1'!B10</f>
        <v>MII. ARMANDO ALVARADO ALVARADO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x14ac:dyDescent="0.2">
      <c r="A14" s="9" t="str">
        <f>'1'!A14</f>
        <v>METROLOGIA Y NORMALIZACION</v>
      </c>
      <c r="B14" s="9" t="s">
        <v>47</v>
      </c>
      <c r="C14" s="9" t="str">
        <f>'1'!C14</f>
        <v>301 A</v>
      </c>
      <c r="D14" s="9" t="str">
        <f>'1'!D14</f>
        <v>IIND</v>
      </c>
      <c r="E14" s="9">
        <f>'1'!E14</f>
        <v>36</v>
      </c>
      <c r="F14" s="9">
        <v>31</v>
      </c>
      <c r="G14" s="9"/>
      <c r="H14" s="10"/>
      <c r="I14" s="9">
        <f t="shared" ref="I14:I28" si="0">(E14-SUM(F14:G14))-K14</f>
        <v>5</v>
      </c>
      <c r="J14" s="10"/>
      <c r="K14" s="9">
        <v>0</v>
      </c>
      <c r="L14" s="10">
        <f t="shared" ref="L14:L28" si="1">K14/E14</f>
        <v>0</v>
      </c>
      <c r="M14" s="9">
        <v>78</v>
      </c>
      <c r="N14" s="15">
        <v>0.8</v>
      </c>
    </row>
    <row r="15" spans="1:14" s="11" customFormat="1" x14ac:dyDescent="0.2">
      <c r="A15" s="22" t="str">
        <f>'1'!A15</f>
        <v>METROLOGIA Y NORMALIZACION</v>
      </c>
      <c r="B15" s="9" t="s">
        <v>47</v>
      </c>
      <c r="C15" s="9" t="str">
        <f>'1'!C15</f>
        <v>301 B</v>
      </c>
      <c r="D15" s="9" t="str">
        <f>'1'!D15</f>
        <v>IIND</v>
      </c>
      <c r="E15" s="9">
        <f>'1'!E15</f>
        <v>31</v>
      </c>
      <c r="F15" s="9">
        <v>31</v>
      </c>
      <c r="G15" s="9"/>
      <c r="H15" s="10"/>
      <c r="I15" s="9">
        <f t="shared" si="0"/>
        <v>0</v>
      </c>
      <c r="J15" s="10"/>
      <c r="K15" s="9">
        <v>0</v>
      </c>
      <c r="L15" s="10">
        <f t="shared" si="1"/>
        <v>0</v>
      </c>
      <c r="M15" s="9">
        <v>80</v>
      </c>
      <c r="N15" s="15">
        <v>0.57999999999999996</v>
      </c>
    </row>
    <row r="16" spans="1:14" s="11" customFormat="1" x14ac:dyDescent="0.2">
      <c r="A16" s="9" t="str">
        <f>'1'!A16</f>
        <v>DIBUJO INDUSTRIAL</v>
      </c>
      <c r="B16" s="9" t="s">
        <v>47</v>
      </c>
      <c r="C16" s="9" t="str">
        <f>'1'!C16</f>
        <v>101 C</v>
      </c>
      <c r="D16" s="9" t="str">
        <f>'1'!D16</f>
        <v>IIND</v>
      </c>
      <c r="E16" s="9">
        <f>'1'!E16</f>
        <v>37</v>
      </c>
      <c r="F16" s="9">
        <v>31</v>
      </c>
      <c r="G16" s="9"/>
      <c r="H16" s="10"/>
      <c r="I16" s="9">
        <f t="shared" si="0"/>
        <v>6</v>
      </c>
      <c r="J16" s="10"/>
      <c r="K16" s="9">
        <v>0</v>
      </c>
      <c r="L16" s="10">
        <f t="shared" si="1"/>
        <v>0</v>
      </c>
      <c r="M16" s="9">
        <v>65</v>
      </c>
      <c r="N16" s="15">
        <v>0.78</v>
      </c>
    </row>
    <row r="17" spans="1:14" s="11" customFormat="1" x14ac:dyDescent="0.2">
      <c r="A17" s="21" t="s">
        <v>39</v>
      </c>
      <c r="B17" s="9" t="s">
        <v>47</v>
      </c>
      <c r="C17" s="9" t="str">
        <f>'1'!C17</f>
        <v>701 A</v>
      </c>
      <c r="D17" s="9" t="str">
        <f>'1'!D17</f>
        <v>IIND</v>
      </c>
      <c r="E17" s="9">
        <f>'1'!E17</f>
        <v>7</v>
      </c>
      <c r="F17" s="9">
        <v>6</v>
      </c>
      <c r="G17" s="9"/>
      <c r="H17" s="10"/>
      <c r="I17" s="9">
        <f t="shared" si="0"/>
        <v>1</v>
      </c>
      <c r="J17" s="10"/>
      <c r="K17" s="9">
        <v>0</v>
      </c>
      <c r="L17" s="10">
        <f t="shared" si="1"/>
        <v>0</v>
      </c>
      <c r="M17" s="9">
        <v>73</v>
      </c>
      <c r="N17" s="15">
        <v>0.86</v>
      </c>
    </row>
    <row r="18" spans="1:14" s="11" customFormat="1" x14ac:dyDescent="0.2">
      <c r="A18" s="9" t="str">
        <f>'1'!A18</f>
        <v>INVESTIGACION DE OPERACIONES</v>
      </c>
      <c r="B18" s="9" t="s">
        <v>47</v>
      </c>
      <c r="C18" s="9" t="str">
        <f>'1'!C18</f>
        <v>304 B</v>
      </c>
      <c r="D18" s="9" t="str">
        <f>'1'!D18</f>
        <v>ISC</v>
      </c>
      <c r="E18" s="9">
        <f>'1'!E18</f>
        <v>11</v>
      </c>
      <c r="F18" s="9">
        <v>11</v>
      </c>
      <c r="G18" s="9"/>
      <c r="H18" s="10"/>
      <c r="I18" s="9">
        <f t="shared" si="0"/>
        <v>0</v>
      </c>
      <c r="J18" s="10"/>
      <c r="K18" s="9">
        <v>0</v>
      </c>
      <c r="L18" s="10">
        <f t="shared" si="1"/>
        <v>0</v>
      </c>
      <c r="M18" s="9">
        <v>85</v>
      </c>
      <c r="N18" s="15">
        <v>0.55000000000000004</v>
      </c>
    </row>
    <row r="19" spans="1:14" s="11" customFormat="1" x14ac:dyDescent="0.2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110</v>
      </c>
      <c r="G28" s="17">
        <f>SUM(G14:G27)</f>
        <v>0</v>
      </c>
      <c r="H28" s="18"/>
      <c r="I28" s="17">
        <f t="shared" si="0"/>
        <v>12</v>
      </c>
      <c r="J28" s="18"/>
      <c r="K28" s="17">
        <f>SUM(K14:K27)</f>
        <v>0</v>
      </c>
      <c r="L28" s="18">
        <f t="shared" si="1"/>
        <v>0</v>
      </c>
      <c r="M28" s="17">
        <f>AVERAGE(M14:M27)</f>
        <v>76.2</v>
      </c>
      <c r="N28" s="19">
        <f>AVERAGE(N14:N27)</f>
        <v>0.71400000000000008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2" t="str">
        <f>B10</f>
        <v>MII. ARMANDO ALVARADO ALVARADO</v>
      </c>
      <c r="C37" s="42"/>
      <c r="D37" s="42"/>
      <c r="E37" s="13"/>
      <c r="F37" s="13"/>
      <c r="G37" s="42" t="s">
        <v>35</v>
      </c>
      <c r="H37" s="42"/>
      <c r="I37" s="42"/>
      <c r="J37" s="42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abSelected="1" zoomScale="85" zoomScaleNormal="85" zoomScaleSheetLayoutView="100" workbookViewId="0">
      <selection activeCell="P37" sqref="P3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6.710937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/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5">
        <v>3</v>
      </c>
      <c r="C8" s="35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4" t="s">
        <v>7</v>
      </c>
      <c r="J8" s="34"/>
      <c r="K8" s="34"/>
      <c r="L8" s="35" t="str">
        <f>'1'!L8</f>
        <v>AGOSTO - DICIEMBRE 2025</v>
      </c>
      <c r="M8" s="35"/>
      <c r="N8" s="35"/>
    </row>
    <row r="10" spans="1:14" x14ac:dyDescent="0.2">
      <c r="A10" s="4" t="s">
        <v>8</v>
      </c>
      <c r="B10" s="35" t="str">
        <f>'1'!B10</f>
        <v>MII. ARMANDO ALVARADO ALVARADO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x14ac:dyDescent="0.2">
      <c r="A14" s="9" t="str">
        <f>'1'!A14</f>
        <v>METROLOGIA Y NORMALIZACION</v>
      </c>
      <c r="B14" s="9" t="s">
        <v>48</v>
      </c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/>
      <c r="I14" s="9">
        <f t="shared" ref="I14:I28" si="0">(E14-SUM(F14:G14))-K14</f>
        <v>36</v>
      </c>
      <c r="J14" s="10"/>
      <c r="K14" s="9">
        <v>0</v>
      </c>
      <c r="L14" s="10">
        <f t="shared" ref="L14:L28" si="1">K14/E14</f>
        <v>0</v>
      </c>
      <c r="M14" s="9"/>
      <c r="N14" s="15"/>
    </row>
    <row r="15" spans="1:14" s="11" customFormat="1" x14ac:dyDescent="0.2">
      <c r="A15" s="9" t="str">
        <f>'1'!A15</f>
        <v>METROLOGIA Y NORMALIZACION</v>
      </c>
      <c r="B15" s="9" t="s">
        <v>48</v>
      </c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/>
      <c r="I15" s="9">
        <f t="shared" si="0"/>
        <v>31</v>
      </c>
      <c r="J15" s="10"/>
      <c r="K15" s="9">
        <v>0</v>
      </c>
      <c r="L15" s="10">
        <f t="shared" si="1"/>
        <v>0</v>
      </c>
      <c r="M15" s="9"/>
      <c r="N15" s="15"/>
    </row>
    <row r="16" spans="1:14" s="11" customFormat="1" x14ac:dyDescent="0.2">
      <c r="A16" s="9" t="str">
        <f>'1'!A16</f>
        <v>DIBUJO INDUSTRIAL</v>
      </c>
      <c r="B16" s="9" t="s">
        <v>49</v>
      </c>
      <c r="C16" s="9" t="str">
        <f>'1'!C16</f>
        <v>101 C</v>
      </c>
      <c r="D16" s="9" t="str">
        <f>'1'!D16</f>
        <v>IIND</v>
      </c>
      <c r="E16" s="9">
        <f>'1'!E16</f>
        <v>37</v>
      </c>
      <c r="F16" s="9">
        <v>33</v>
      </c>
      <c r="G16" s="9"/>
      <c r="H16" s="10"/>
      <c r="I16" s="9">
        <f t="shared" si="0"/>
        <v>4</v>
      </c>
      <c r="J16" s="10"/>
      <c r="K16" s="9">
        <v>0</v>
      </c>
      <c r="L16" s="10">
        <f t="shared" si="1"/>
        <v>0</v>
      </c>
      <c r="M16" s="9">
        <v>70</v>
      </c>
      <c r="N16" s="15">
        <v>0.89</v>
      </c>
    </row>
    <row r="17" spans="1:14" s="11" customFormat="1" x14ac:dyDescent="0.2">
      <c r="A17" s="11" t="s">
        <v>39</v>
      </c>
      <c r="B17" s="9" t="s">
        <v>49</v>
      </c>
      <c r="C17" s="9" t="str">
        <f>'1'!C17</f>
        <v>701 A</v>
      </c>
      <c r="D17" s="9" t="str">
        <f>'1'!D17</f>
        <v>IIND</v>
      </c>
      <c r="E17" s="9">
        <f>'1'!E17</f>
        <v>7</v>
      </c>
      <c r="F17" s="9">
        <v>6</v>
      </c>
      <c r="G17" s="9"/>
      <c r="H17" s="10"/>
      <c r="I17" s="9">
        <f t="shared" si="0"/>
        <v>1</v>
      </c>
      <c r="J17" s="10"/>
      <c r="K17" s="9">
        <v>0</v>
      </c>
      <c r="L17" s="10">
        <f t="shared" si="1"/>
        <v>0</v>
      </c>
      <c r="M17" s="9">
        <v>69</v>
      </c>
      <c r="N17" s="15">
        <v>0.86</v>
      </c>
    </row>
    <row r="18" spans="1:14" s="11" customFormat="1" x14ac:dyDescent="0.2">
      <c r="A18" s="9" t="str">
        <f>'1'!A18</f>
        <v>INVESTIGACION DE OPERACIONES</v>
      </c>
      <c r="B18" s="9" t="s">
        <v>49</v>
      </c>
      <c r="C18" s="9" t="str">
        <f>'1'!C18</f>
        <v>304 B</v>
      </c>
      <c r="D18" s="9" t="str">
        <f>'1'!D18</f>
        <v>ISC</v>
      </c>
      <c r="E18" s="9">
        <f>'1'!E18</f>
        <v>11</v>
      </c>
      <c r="F18" s="9">
        <v>11</v>
      </c>
      <c r="G18" s="9"/>
      <c r="H18" s="10"/>
      <c r="I18" s="9">
        <f t="shared" si="0"/>
        <v>0</v>
      </c>
      <c r="J18" s="10"/>
      <c r="K18" s="9">
        <v>0</v>
      </c>
      <c r="L18" s="10">
        <f t="shared" si="1"/>
        <v>0</v>
      </c>
      <c r="M18" s="9">
        <v>90</v>
      </c>
      <c r="N18" s="15">
        <v>0.64</v>
      </c>
    </row>
    <row r="19" spans="1:14" s="11" customFormat="1" x14ac:dyDescent="0.2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50</v>
      </c>
      <c r="G28" s="17">
        <f>SUM(G14:G27)</f>
        <v>0</v>
      </c>
      <c r="H28" s="18">
        <f>SUM(F28:G28)/E28</f>
        <v>0.4098360655737705</v>
      </c>
      <c r="I28" s="17">
        <f t="shared" si="0"/>
        <v>72</v>
      </c>
      <c r="J28" s="18">
        <f t="shared" ref="J14:J28" si="2">I28/E28</f>
        <v>0.5901639344262295</v>
      </c>
      <c r="K28" s="17">
        <f>SUM(K14:K27)</f>
        <v>0</v>
      </c>
      <c r="L28" s="18">
        <f t="shared" si="1"/>
        <v>0</v>
      </c>
      <c r="M28" s="17">
        <f>AVERAGE(M14:M27)</f>
        <v>76.333333333333329</v>
      </c>
      <c r="N28" s="19">
        <f>AVERAGE(N14:N27)</f>
        <v>0.79666666666666675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2" t="str">
        <f>B10</f>
        <v>MII. ARMANDO ALVARADO ALVARADO</v>
      </c>
      <c r="C37" s="42"/>
      <c r="D37" s="42"/>
      <c r="E37" s="13"/>
      <c r="F37" s="13"/>
      <c r="G37" s="42" t="s">
        <v>35</v>
      </c>
      <c r="H37" s="42"/>
      <c r="I37" s="42"/>
      <c r="J37" s="42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opLeftCell="A19" zoomScale="85" zoomScaleNormal="85" zoomScaleSheetLayoutView="100" workbookViewId="0">
      <selection activeCell="Q13" sqref="Q13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/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5">
        <v>4</v>
      </c>
      <c r="C8" s="35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4" t="s">
        <v>7</v>
      </c>
      <c r="J8" s="34"/>
      <c r="K8" s="34"/>
      <c r="L8" s="35" t="str">
        <f>'1'!L8</f>
        <v>AGOSTO - DICIEMBRE 2025</v>
      </c>
      <c r="M8" s="35"/>
      <c r="N8" s="35"/>
    </row>
    <row r="10" spans="1:14" x14ac:dyDescent="0.2">
      <c r="A10" s="4" t="s">
        <v>8</v>
      </c>
      <c r="B10" s="35" t="str">
        <f>'1'!B10</f>
        <v>MII. ARMANDO ALVARADO ALVARADO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ht="25.5" x14ac:dyDescent="0.2">
      <c r="A14" s="9" t="str">
        <f>'1'!A14</f>
        <v>METROLOGIA Y NORMALIZACION</v>
      </c>
      <c r="B14" s="9"/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27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e">
        <f>'1'!#REF!</f>
        <v>#REF!</v>
      </c>
      <c r="B15" s="9"/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'1'!A15</f>
        <v>METROLOGIA Y NORMALIZACION</v>
      </c>
      <c r="B16" s="9"/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ht="25.5" x14ac:dyDescent="0.2">
      <c r="A17" s="9" t="str">
        <f>'1'!A16</f>
        <v>DIBUJO INDUSTRIAL</v>
      </c>
      <c r="B17" s="9"/>
      <c r="C17" s="9" t="str">
        <f>'1'!C17</f>
        <v>701 A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ht="25.5" x14ac:dyDescent="0.2">
      <c r="A18" s="9" t="str">
        <f>'1'!A18</f>
        <v>INVESTIGACION DE OPERACIONES</v>
      </c>
      <c r="B18" s="9"/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tr">
        <f>B10</f>
        <v>MII. ARMANDO ALVARADO ALVARADO</v>
      </c>
      <c r="C37" s="41"/>
      <c r="D37" s="41"/>
      <c r="E37" s="13"/>
      <c r="F37" s="13"/>
      <c r="G37" s="41"/>
      <c r="H37" s="41"/>
      <c r="I37" s="41"/>
      <c r="J37" s="41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zoomScale="85" zoomScaleNormal="85" zoomScaleSheetLayoutView="100" workbookViewId="0">
      <selection activeCell="F28" sqref="F2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/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5" t="s">
        <v>29</v>
      </c>
      <c r="C8" s="35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4" t="s">
        <v>7</v>
      </c>
      <c r="J8" s="34"/>
      <c r="K8" s="34"/>
      <c r="L8" s="35" t="str">
        <f>'1'!L8</f>
        <v>AGOSTO - DICIEMBRE 2025</v>
      </c>
      <c r="M8" s="35"/>
      <c r="N8" s="35"/>
    </row>
    <row r="10" spans="1:14" x14ac:dyDescent="0.2">
      <c r="A10" s="4" t="s">
        <v>8</v>
      </c>
      <c r="B10" s="35" t="str">
        <f>'1'!B10</f>
        <v>MII. ARMANDO ALVARADO ALVARADO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ht="25.5" x14ac:dyDescent="0.2">
      <c r="A14" s="9" t="str">
        <f>'1'!A14</f>
        <v>METROLOGIA Y NORMALIZACION</v>
      </c>
      <c r="B14" s="9" t="s">
        <v>34</v>
      </c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19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e">
        <f>'1'!#REF!</f>
        <v>#REF!</v>
      </c>
      <c r="B15" s="9" t="s">
        <v>34</v>
      </c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'1'!A15</f>
        <v>METROLOGIA Y NORMALIZACION</v>
      </c>
      <c r="B16" s="9" t="s">
        <v>34</v>
      </c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ht="25.5" x14ac:dyDescent="0.2">
      <c r="A17" s="9" t="str">
        <f>'1'!A16</f>
        <v>DIBUJO INDUSTRIAL</v>
      </c>
      <c r="B17" s="9" t="s">
        <v>34</v>
      </c>
      <c r="C17" s="9" t="str">
        <f>'1'!C17</f>
        <v>701 A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ht="25.5" x14ac:dyDescent="0.2">
      <c r="A18" s="9" t="str">
        <f>'1'!A18</f>
        <v>INVESTIGACION DE OPERACIONES</v>
      </c>
      <c r="B18" s="9" t="s">
        <v>34</v>
      </c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>
        <f>'1'!A19</f>
        <v>0</v>
      </c>
      <c r="B19" s="9" t="s">
        <v>34</v>
      </c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tr">
        <f>B10</f>
        <v>MII. ARMANDO ALVARADO ALVARADO</v>
      </c>
      <c r="C37" s="41"/>
      <c r="D37" s="41"/>
      <c r="E37" s="13"/>
      <c r="F37" s="13"/>
      <c r="G37" s="41"/>
      <c r="H37" s="41"/>
      <c r="I37" s="41"/>
      <c r="J37" s="41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dcterms:created xsi:type="dcterms:W3CDTF">2021-11-22T14:45:25Z</dcterms:created>
  <dcterms:modified xsi:type="dcterms:W3CDTF">2025-11-20T14:44:20Z</dcterms:modified>
  <cp:category/>
  <cp:contentStatus/>
</cp:coreProperties>
</file>