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S\REPORTE FINAL\"/>
    </mc:Choice>
  </mc:AlternateContent>
  <xr:revisionPtr revIDLastSave="0" documentId="13_ncr:1_{78972228-6758-43E4-BB25-DE08ED2024E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1" l="1"/>
  <c r="B16" i="31"/>
  <c r="B17" i="3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M16" i="31"/>
  <c r="D16" i="31"/>
  <c r="C16" i="31"/>
  <c r="M15" i="31"/>
  <c r="D15" i="31"/>
  <c r="C15" i="31"/>
  <c r="F14" i="31"/>
  <c r="I14" i="31" s="1"/>
  <c r="E14" i="31"/>
  <c r="D14" i="31"/>
  <c r="C14" i="31"/>
  <c r="B14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M14" i="26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M14" i="31"/>
  <c r="J16" i="31"/>
  <c r="K16" i="31" s="1"/>
  <c r="I17" i="31"/>
  <c r="M18" i="31"/>
  <c r="J20" i="31"/>
  <c r="K20" i="31" s="1"/>
  <c r="I21" i="31"/>
  <c r="M22" i="31"/>
  <c r="I25" i="31"/>
  <c r="M26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<sst xmlns="http://schemas.openxmlformats.org/spreadsheetml/2006/main" count="147" uniqueCount="48">
  <si>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</si>
  <si>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</si>
  <si>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</si>
  <si>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</si>
  <si>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</si>
  <si>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</si>
  <si>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</si>
  <si>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</si>
  <si>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</si>
  <si>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</si>
  <si>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</si>
  <si>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</si>
  <si>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</si>
  <si>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</si>
  <si>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</si>
  <si>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</si>
  <si>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</si>
  <si>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</si>
  <si>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</si>
  <si>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</si>
  <si>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</si>
  <si>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</si>
  <si>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</si>
  <si>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</si>
  <si>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</si>
  <si>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</si>
  <si>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</si>
  <si>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</si>
  <si>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</si>
  <si>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</si>
  <si>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</si>
  <si>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LIC. EN ADMINISTRACION</t>
  </si>
  <si>
    <t>AGOSTO - DICIEMBRE 2025</t>
  </si>
  <si>
    <t>ALVARO RAMOS VILLEGAS</t>
  </si>
  <si>
    <t>DLA</t>
  </si>
  <si>
    <t>LIC. ADMINITSRACION</t>
  </si>
  <si>
    <t>GESTION FINANCIERA PARA PROYECTOS DE INNOVACION</t>
  </si>
  <si>
    <t>805A</t>
  </si>
  <si>
    <t>CONTABILIDAD GERENCIAL</t>
  </si>
  <si>
    <t>305B</t>
  </si>
  <si>
    <t xml:space="preserve">GESTON DE COSTOS </t>
  </si>
  <si>
    <t>501A</t>
  </si>
  <si>
    <t xml:space="preserve">GESTION DE COSTOS </t>
  </si>
  <si>
    <t>501B</t>
  </si>
  <si>
    <t>II</t>
  </si>
  <si>
    <t>GESTION FINANCIERA PARA PROYECTOS. DE INNOVACION</t>
  </si>
  <si>
    <t>72,61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</si>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</sst>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O24" sqref="O2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35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34</v>
      </c>
      <c r="F13" s="8">
        <v>19</v>
      </c>
      <c r="G13" s="8">
        <v>19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79.209999999999994</v>
      </c>
      <c r="O13" s="12">
        <v>0.47</v>
      </c>
      <c r="P13" s="17"/>
    </row>
    <row r="14" spans="1:16" s="10" customFormat="1" x14ac:dyDescent="0.2">
      <c r="A14" s="17"/>
      <c r="B14" s="7" t="s">
        <v>38</v>
      </c>
      <c r="C14" s="8" t="s">
        <v>20</v>
      </c>
      <c r="D14" s="8" t="s">
        <v>39</v>
      </c>
      <c r="E14" s="8" t="s">
        <v>34</v>
      </c>
      <c r="F14" s="8">
        <v>24</v>
      </c>
      <c r="G14" s="8">
        <v>24</v>
      </c>
      <c r="H14" s="8">
        <v>0</v>
      </c>
      <c r="I14" s="9">
        <f t="shared" ref="I14:I26" si="3">(G14+H14)/F14</f>
        <v>1</v>
      </c>
      <c r="J14" s="8">
        <v>1</v>
      </c>
      <c r="K14" s="9">
        <v>0</v>
      </c>
      <c r="L14" s="8"/>
      <c r="M14" s="9">
        <f t="shared" si="2"/>
        <v>0</v>
      </c>
      <c r="N14" s="8">
        <v>78.75</v>
      </c>
      <c r="O14" s="12">
        <v>0.42</v>
      </c>
      <c r="P14" s="17"/>
    </row>
    <row r="15" spans="1:16" s="10" customFormat="1" x14ac:dyDescent="0.2">
      <c r="A15" s="17"/>
      <c r="B15" s="7" t="s">
        <v>40</v>
      </c>
      <c r="C15" s="8" t="s">
        <v>20</v>
      </c>
      <c r="D15" s="8" t="s">
        <v>41</v>
      </c>
      <c r="E15" s="8" t="s">
        <v>44</v>
      </c>
      <c r="F15" s="8">
        <v>24</v>
      </c>
      <c r="G15" s="8">
        <v>24</v>
      </c>
      <c r="H15" s="8">
        <v>0</v>
      </c>
      <c r="I15" s="9"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76.25</v>
      </c>
      <c r="O15" s="12">
        <v>0.42</v>
      </c>
      <c r="P15" s="17"/>
    </row>
    <row r="16" spans="1:16" s="10" customFormat="1" x14ac:dyDescent="0.2">
      <c r="A16" s="17"/>
      <c r="B16" s="7" t="s">
        <v>42</v>
      </c>
      <c r="C16" s="8" t="s">
        <v>20</v>
      </c>
      <c r="D16" s="8" t="s">
        <v>43</v>
      </c>
      <c r="E16" s="8" t="s">
        <v>44</v>
      </c>
      <c r="F16" s="8">
        <v>21</v>
      </c>
      <c r="G16" s="8">
        <v>21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77.38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88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77.897499999999994</v>
      </c>
      <c r="O27" s="22">
        <f>AVERAGE(O13:O26)</f>
        <v>0.44749999999999995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N19" sqref="N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">
        <v>44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>
        <v>19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83.42</v>
      </c>
      <c r="O13" s="12">
        <v>0.63</v>
      </c>
      <c r="P13" s="17"/>
    </row>
    <row r="14" spans="1:16" s="10" customFormat="1" x14ac:dyDescent="0.2">
      <c r="A14" s="17"/>
      <c r="B14" s="13" t="str">
        <f>'1'!B14</f>
        <v>CONTABILIDAD GERENCIAL</v>
      </c>
      <c r="C14" s="8" t="s">
        <v>44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>
        <v>24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78.33</v>
      </c>
      <c r="O14" s="12">
        <v>0.33</v>
      </c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">
        <v>44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>
        <v>24</v>
      </c>
      <c r="H15" s="8">
        <v>0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75.67</v>
      </c>
      <c r="O15" s="12">
        <v>1</v>
      </c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">
        <v>44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>
        <v>20</v>
      </c>
      <c r="H16" s="8">
        <v>0</v>
      </c>
      <c r="I16" s="9">
        <f t="shared" si="3"/>
        <v>0.95238095238095233</v>
      </c>
      <c r="J16" s="8">
        <f t="shared" si="4"/>
        <v>1</v>
      </c>
      <c r="K16" s="9">
        <f t="shared" si="1"/>
        <v>4.7619047619047616E-2</v>
      </c>
      <c r="L16" s="8"/>
      <c r="M16" s="9">
        <f t="shared" si="2"/>
        <v>0</v>
      </c>
      <c r="N16" s="8">
        <v>66.19</v>
      </c>
      <c r="O16" s="12">
        <v>0.95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87</v>
      </c>
      <c r="H27" s="20">
        <f>SUM(H13:H26)</f>
        <v>0</v>
      </c>
      <c r="I27" s="21">
        <f>SUM(G27:H27)/F27</f>
        <v>0.98863636363636365</v>
      </c>
      <c r="J27" s="20">
        <f t="shared" si="0"/>
        <v>1</v>
      </c>
      <c r="K27" s="21">
        <f t="shared" si="1"/>
        <v>1.1363636363636364E-2</v>
      </c>
      <c r="L27" s="20">
        <f>SUM(L13:L26)</f>
        <v>0</v>
      </c>
      <c r="M27" s="21">
        <f t="shared" si="2"/>
        <v>0</v>
      </c>
      <c r="N27" s="20">
        <f>AVERAGE(N13:N26)</f>
        <v>75.902500000000003</v>
      </c>
      <c r="O27" s="22">
        <f>AVERAGE(O13:O26)</f>
        <v>0.72750000000000004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6" sqref="O1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LIC. ADMINITSRACION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29" t="s">
        <v>6</v>
      </c>
      <c r="K7" s="29"/>
      <c r="L7" s="29"/>
      <c r="M7" s="28" t="str">
        <f>'1'!M7</f>
        <v>AGOSTO -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ALVARO RAMOS VILLEGAS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>GESTION FINANCIERA PARA PROYECTOS DE INNOVACION</v>
      </c>
      <c r="C13" s="8" t="str">
        <f>'1'!C13</f>
        <v>I</v>
      </c>
      <c r="D13" s="8" t="str">
        <f>'1'!D13</f>
        <v>805A</v>
      </c>
      <c r="E13" s="8" t="str">
        <f>'1'!E13</f>
        <v>DLA</v>
      </c>
      <c r="F13" s="8">
        <f>'1'!F13</f>
        <v>19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19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85.36</v>
      </c>
      <c r="O13" s="12">
        <v>0.74</v>
      </c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>
        <v>72.91</v>
      </c>
      <c r="O14" s="12">
        <v>0.42</v>
      </c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tr">
        <f>'1'!E15</f>
        <v>II</v>
      </c>
      <c r="F15" s="8">
        <f>'1'!F15</f>
        <v>24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24</v>
      </c>
      <c r="K15" s="9">
        <f t="shared" si="1"/>
        <v>1</v>
      </c>
      <c r="L15" s="8"/>
      <c r="M15" s="9">
        <f t="shared" si="2"/>
        <v>0</v>
      </c>
      <c r="N15" s="8">
        <v>75.66</v>
      </c>
      <c r="O15" s="12">
        <v>0.33</v>
      </c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tr">
        <f>'1'!E16</f>
        <v>II</v>
      </c>
      <c r="F16" s="8">
        <f>'1'!F16</f>
        <v>21</v>
      </c>
      <c r="G16" s="8"/>
      <c r="H16" s="8">
        <v>0</v>
      </c>
      <c r="I16" s="9">
        <f t="shared" si="3"/>
        <v>0</v>
      </c>
      <c r="J16" s="8">
        <f t="shared" si="4"/>
        <v>21</v>
      </c>
      <c r="K16" s="9">
        <f t="shared" si="1"/>
        <v>1</v>
      </c>
      <c r="L16" s="8"/>
      <c r="M16" s="9">
        <f t="shared" si="2"/>
        <v>0</v>
      </c>
      <c r="N16" s="8">
        <v>72.61</v>
      </c>
      <c r="O16" s="12">
        <v>0.52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>
        <f>AVERAGE(N13:N26)</f>
        <v>76.634999999999991</v>
      </c>
      <c r="O27" s="22">
        <f>AVERAGE(O13:O26)</f>
        <v>0.50249999999999995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topLeftCell="A3" zoomScaleNormal="100" zoomScaleSheetLayoutView="100" zoomScalePageLayoutView="70" workbookViewId="0">
      <selection activeCell="O21" sqref="O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">
        <v>31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47</v>
      </c>
      <c r="D7" s="28"/>
      <c r="E7" s="11" t="s">
        <v>4</v>
      </c>
      <c r="F7" s="5">
        <v>4</v>
      </c>
      <c r="H7" s="4" t="s">
        <v>5</v>
      </c>
      <c r="I7" s="5">
        <v>3</v>
      </c>
      <c r="J7" s="29" t="s">
        <v>6</v>
      </c>
      <c r="K7" s="29"/>
      <c r="L7" s="29"/>
      <c r="M7" s="28" t="s">
        <v>32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">
        <v>45</v>
      </c>
      <c r="C13" s="8"/>
      <c r="D13" s="8" t="s">
        <v>37</v>
      </c>
      <c r="E13" s="8" t="s">
        <v>34</v>
      </c>
      <c r="F13" s="8">
        <v>19</v>
      </c>
      <c r="G13" s="8">
        <v>19</v>
      </c>
      <c r="H13" s="8"/>
      <c r="I13" s="9">
        <v>1</v>
      </c>
      <c r="J13" s="8"/>
      <c r="K13" s="9">
        <v>0</v>
      </c>
      <c r="L13" s="8"/>
      <c r="M13" s="9">
        <v>0</v>
      </c>
      <c r="N13" s="8">
        <v>85.36</v>
      </c>
      <c r="O13" s="12">
        <v>0.74</v>
      </c>
      <c r="P13" s="17"/>
    </row>
    <row r="14" spans="1:16" s="10" customFormat="1" x14ac:dyDescent="0.2">
      <c r="A14" s="17"/>
      <c r="B14" s="13" t="str">
        <f>'1'!B14</f>
        <v>CONTABILIDAD GERENCIAL</v>
      </c>
      <c r="C14" s="8" t="str">
        <f>'1'!C14</f>
        <v>I</v>
      </c>
      <c r="D14" s="8" t="str">
        <f>'1'!D14</f>
        <v>305B</v>
      </c>
      <c r="E14" s="8" t="str">
        <f>'1'!E14</f>
        <v>DLA</v>
      </c>
      <c r="F14" s="8">
        <f>'1'!F14</f>
        <v>24</v>
      </c>
      <c r="G14" s="8">
        <v>23</v>
      </c>
      <c r="H14" s="8">
        <v>0</v>
      </c>
      <c r="I14" s="9">
        <f t="shared" ref="I14:I26" si="0">(G14+H14)/F14</f>
        <v>0.95833333333333337</v>
      </c>
      <c r="J14" s="8">
        <f>(F14-SUM(G14:H14))-L14</f>
        <v>1</v>
      </c>
      <c r="K14" s="9">
        <f t="shared" ref="K14:K27" si="1">J14/F14</f>
        <v>4.1666666666666664E-2</v>
      </c>
      <c r="L14" s="8"/>
      <c r="M14" s="9">
        <f t="shared" ref="M14:M27" si="2">L14/F14</f>
        <v>0</v>
      </c>
      <c r="N14" s="8">
        <v>72.91</v>
      </c>
      <c r="O14" s="12">
        <v>0.74</v>
      </c>
      <c r="P14" s="17"/>
    </row>
    <row r="15" spans="1:16" s="10" customFormat="1" x14ac:dyDescent="0.2">
      <c r="A15" s="17"/>
      <c r="B15" s="13" t="str">
        <f>'1'!B15</f>
        <v xml:space="preserve">GESTON DE COSTOS </v>
      </c>
      <c r="C15" s="8" t="str">
        <f>'1'!C15</f>
        <v>I</v>
      </c>
      <c r="D15" s="8" t="str">
        <f>'1'!D15</f>
        <v>501A</v>
      </c>
      <c r="E15" s="8" t="s">
        <v>44</v>
      </c>
      <c r="F15" s="8">
        <v>27</v>
      </c>
      <c r="G15" s="8">
        <v>24</v>
      </c>
      <c r="H15" s="8">
        <v>0</v>
      </c>
      <c r="I15" s="9">
        <f t="shared" si="0"/>
        <v>0.88888888888888884</v>
      </c>
      <c r="J15" s="8">
        <f t="shared" ref="J15:J26" si="3">(F15-SUM(G15:H15))-L15</f>
        <v>3</v>
      </c>
      <c r="K15" s="9">
        <f t="shared" si="1"/>
        <v>0.1111111111111111</v>
      </c>
      <c r="L15" s="8"/>
      <c r="M15" s="9">
        <f t="shared" si="2"/>
        <v>0</v>
      </c>
      <c r="N15" s="8">
        <v>75.45</v>
      </c>
      <c r="O15" s="12">
        <v>0.33</v>
      </c>
      <c r="P15" s="17"/>
    </row>
    <row r="16" spans="1:16" s="10" customFormat="1" x14ac:dyDescent="0.2">
      <c r="A16" s="17"/>
      <c r="B16" s="13" t="str">
        <f>'1'!B16</f>
        <v xml:space="preserve">GESTION DE COSTOS </v>
      </c>
      <c r="C16" s="8" t="str">
        <f>'1'!C16</f>
        <v>I</v>
      </c>
      <c r="D16" s="8" t="str">
        <f>'1'!D16</f>
        <v>501B</v>
      </c>
      <c r="E16" s="8" t="s">
        <v>44</v>
      </c>
      <c r="F16" s="8">
        <v>18</v>
      </c>
      <c r="G16" s="8">
        <v>16</v>
      </c>
      <c r="H16" s="8">
        <v>0</v>
      </c>
      <c r="I16" s="9">
        <f t="shared" si="0"/>
        <v>0.88888888888888884</v>
      </c>
      <c r="J16" s="8">
        <f t="shared" si="3"/>
        <v>2</v>
      </c>
      <c r="K16" s="9">
        <f t="shared" si="1"/>
        <v>0.1111111111111111</v>
      </c>
      <c r="L16" s="8"/>
      <c r="M16" s="9">
        <f t="shared" si="2"/>
        <v>0</v>
      </c>
      <c r="N16" s="8" t="s">
        <v>46</v>
      </c>
      <c r="O16" s="12">
        <v>0.56999999999999995</v>
      </c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0"/>
        <v>#DIV/0!</v>
      </c>
      <c r="J17" s="8">
        <f t="shared" si="3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0"/>
        <v>#DIV/0!</v>
      </c>
      <c r="J18" s="8">
        <f t="shared" si="3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3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3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3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3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3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3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3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3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88</v>
      </c>
      <c r="G27" s="20">
        <f>SUM(G13:G26)</f>
        <v>82</v>
      </c>
      <c r="H27" s="20">
        <f>SUM(H13:H26)</f>
        <v>0</v>
      </c>
      <c r="I27" s="21">
        <f>SUM(G27:H27)/F27</f>
        <v>0.93181818181818177</v>
      </c>
      <c r="J27" s="20">
        <f t="shared" ref="J27" si="4">(F27-SUM(G27:H27))-L27</f>
        <v>6</v>
      </c>
      <c r="K27" s="21">
        <f t="shared" si="1"/>
        <v>6.8181818181818177E-2</v>
      </c>
      <c r="L27" s="20">
        <f>SUM(L13:L26)</f>
        <v>0</v>
      </c>
      <c r="M27" s="21">
        <f t="shared" si="2"/>
        <v>0</v>
      </c>
      <c r="N27" s="20">
        <f>AVERAGE(N13:N26)</f>
        <v>77.906666666666652</v>
      </c>
      <c r="O27" s="22">
        <f>AVERAGE(O13:O26)</f>
        <v>0.59499999999999997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2025-07-02T21:33:58Z</cp:lastPrinted>
  <dcterms:created xsi:type="dcterms:W3CDTF">2021-11-22T14:45:25Z</dcterms:created>
  <dcterms:modified xsi:type="dcterms:W3CDTF">2026-01-08T18:47:30Z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