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A338771A-8D3A-4969-A2EA-9317D615BA8F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(A) Form y Eval de Proy" sheetId="8" r:id="rId1"/>
    <sheet name="(B) Form y Eval de Proy" sheetId="1" r:id="rId2"/>
    <sheet name="Gestion Amb" sheetId="7" r:id="rId3"/>
    <sheet name="Fund de Inv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7" i="7" l="1"/>
  <c r="O43" i="7"/>
  <c r="O44" i="7" s="1"/>
  <c r="O46" i="10" l="1"/>
  <c r="O45" i="10"/>
  <c r="O39" i="10"/>
  <c r="O45" i="1"/>
  <c r="O39" i="1"/>
  <c r="L52" i="8"/>
  <c r="L53" i="8" s="1"/>
  <c r="L46" i="8"/>
  <c r="O38" i="7"/>
  <c r="P38" i="7"/>
  <c r="Q38" i="7"/>
  <c r="R38" i="7"/>
  <c r="S38" i="7"/>
  <c r="N38" i="7"/>
  <c r="N39" i="1"/>
  <c r="K52" i="8"/>
  <c r="K46" i="8"/>
  <c r="N43" i="7"/>
  <c r="N37" i="7"/>
  <c r="N45" i="10" l="1"/>
  <c r="N39" i="10"/>
  <c r="P39" i="10"/>
  <c r="M39" i="10"/>
  <c r="M43" i="7"/>
  <c r="M37" i="7"/>
  <c r="M46" i="10"/>
  <c r="T10" i="10" l="1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9" i="10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9" i="7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9" i="8"/>
  <c r="M46" i="1"/>
  <c r="J53" i="8"/>
  <c r="J47" i="8"/>
  <c r="M44" i="7" l="1"/>
  <c r="M45" i="10"/>
  <c r="M38" i="7"/>
  <c r="M45" i="1"/>
  <c r="M39" i="1"/>
  <c r="J52" i="8" l="1"/>
  <c r="J46" i="8"/>
  <c r="B39" i="10"/>
  <c r="Q39" i="10"/>
  <c r="R39" i="10"/>
  <c r="Q43" i="7"/>
  <c r="P43" i="7"/>
  <c r="Q37" i="7"/>
  <c r="P37" i="7"/>
  <c r="R45" i="1"/>
  <c r="Q45" i="1"/>
  <c r="Q46" i="1" s="1"/>
  <c r="P45" i="1"/>
  <c r="P46" i="1" s="1"/>
  <c r="R39" i="1"/>
  <c r="Q39" i="1"/>
  <c r="P39" i="1"/>
  <c r="T37" i="7" l="1"/>
  <c r="T43" i="7"/>
  <c r="T44" i="7" s="1"/>
  <c r="T34" i="10"/>
  <c r="T35" i="10"/>
  <c r="T36" i="10"/>
  <c r="Q40" i="10"/>
  <c r="R40" i="10"/>
  <c r="T37" i="10"/>
  <c r="T2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30" i="1"/>
  <c r="T31" i="1"/>
  <c r="T9" i="1"/>
  <c r="O40" i="10"/>
  <c r="T45" i="10" l="1"/>
  <c r="T39" i="10"/>
  <c r="O39" i="7"/>
  <c r="N46" i="10"/>
  <c r="N45" i="1" l="1"/>
  <c r="N46" i="1" s="1"/>
  <c r="N41" i="1"/>
  <c r="N40" i="1"/>
  <c r="N41" i="10"/>
  <c r="O41" i="10"/>
  <c r="P41" i="10"/>
  <c r="Q41" i="10"/>
  <c r="R41" i="10"/>
  <c r="N40" i="10"/>
  <c r="M40" i="1"/>
  <c r="M41" i="1"/>
  <c r="R45" i="10" l="1"/>
  <c r="Q45" i="10"/>
  <c r="Q46" i="10" s="1"/>
  <c r="P45" i="10"/>
  <c r="P46" i="10" s="1"/>
  <c r="S44" i="10"/>
  <c r="R42" i="10"/>
  <c r="Q42" i="10"/>
  <c r="Q43" i="10" s="1"/>
  <c r="P42" i="10"/>
  <c r="P44" i="10" s="1"/>
  <c r="O42" i="10"/>
  <c r="O43" i="10" s="1"/>
  <c r="N42" i="10"/>
  <c r="N44" i="10" s="1"/>
  <c r="M42" i="10"/>
  <c r="R44" i="10"/>
  <c r="M41" i="10"/>
  <c r="S40" i="10"/>
  <c r="S43" i="10" s="1"/>
  <c r="R43" i="10"/>
  <c r="P40" i="10"/>
  <c r="M40" i="10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N43" i="10" l="1"/>
  <c r="M43" i="10"/>
  <c r="M44" i="10"/>
  <c r="P43" i="10"/>
  <c r="Q44" i="10"/>
  <c r="Q52" i="8"/>
  <c r="Q53" i="8" s="1"/>
  <c r="Q46" i="8"/>
  <c r="O44" i="10"/>
  <c r="R46" i="10"/>
  <c r="T42" i="10"/>
  <c r="T46" i="10" s="1"/>
  <c r="T40" i="10"/>
  <c r="T41" i="10"/>
  <c r="T32" i="1"/>
  <c r="T34" i="1"/>
  <c r="T35" i="1"/>
  <c r="M46" i="8"/>
  <c r="M52" i="8"/>
  <c r="M53" i="8" s="1"/>
  <c r="R43" i="7"/>
  <c r="R37" i="7"/>
  <c r="T44" i="10" l="1"/>
  <c r="T43" i="10"/>
  <c r="T39" i="1"/>
  <c r="T45" i="1"/>
  <c r="T42" i="1"/>
  <c r="T38" i="7"/>
  <c r="T39" i="7"/>
  <c r="P39" i="7"/>
  <c r="Q39" i="7"/>
  <c r="R39" i="7"/>
  <c r="S39" i="7"/>
  <c r="M39" i="7"/>
  <c r="N39" i="7"/>
  <c r="T46" i="1" l="1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O52" i="8"/>
  <c r="N52" i="8"/>
  <c r="N53" i="8" s="1"/>
  <c r="K53" i="8"/>
  <c r="P51" i="8"/>
  <c r="O49" i="8"/>
  <c r="N49" i="8"/>
  <c r="M49" i="8"/>
  <c r="L49" i="8"/>
  <c r="K49" i="8"/>
  <c r="J49" i="8"/>
  <c r="O48" i="8"/>
  <c r="N48" i="8"/>
  <c r="N51" i="8" s="1"/>
  <c r="M48" i="8"/>
  <c r="M51" i="8" s="1"/>
  <c r="L48" i="8"/>
  <c r="K48" i="8"/>
  <c r="J48" i="8"/>
  <c r="P47" i="8"/>
  <c r="P50" i="8" s="1"/>
  <c r="O47" i="8"/>
  <c r="N47" i="8"/>
  <c r="N50" i="8" s="1"/>
  <c r="M47" i="8"/>
  <c r="M50" i="8" s="1"/>
  <c r="L47" i="8"/>
  <c r="K47" i="8"/>
  <c r="J50" i="8"/>
  <c r="O46" i="8"/>
  <c r="N46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Q44" i="7"/>
  <c r="P44" i="7"/>
  <c r="N44" i="7"/>
  <c r="S42" i="7"/>
  <c r="R40" i="7"/>
  <c r="R41" i="7" s="1"/>
  <c r="Q40" i="7"/>
  <c r="Q42" i="7" s="1"/>
  <c r="P40" i="7"/>
  <c r="P41" i="7" s="1"/>
  <c r="O40" i="7"/>
  <c r="O41" i="7" s="1"/>
  <c r="N40" i="7"/>
  <c r="N42" i="7" s="1"/>
  <c r="M40" i="7"/>
  <c r="M42" i="7" s="1"/>
  <c r="P42" i="7"/>
  <c r="S41" i="7"/>
  <c r="M41" i="7"/>
  <c r="B29" i="7"/>
  <c r="B30" i="7" s="1"/>
  <c r="B31" i="7" s="1"/>
  <c r="B32" i="7" s="1"/>
  <c r="B33" i="7" s="1"/>
  <c r="B34" i="7" s="1"/>
  <c r="B35" i="7" s="1"/>
  <c r="B36" i="7" s="1"/>
  <c r="B37" i="7" s="1"/>
  <c r="P41" i="1"/>
  <c r="Q41" i="1"/>
  <c r="R41" i="1"/>
  <c r="J51" i="8" l="1"/>
  <c r="Q41" i="7"/>
  <c r="L50" i="8"/>
  <c r="R42" i="7"/>
  <c r="K51" i="8"/>
  <c r="O51" i="8"/>
  <c r="N41" i="7"/>
  <c r="O42" i="7"/>
  <c r="K50" i="8"/>
  <c r="O50" i="8"/>
  <c r="L51" i="8"/>
  <c r="Q47" i="8"/>
  <c r="O53" i="8"/>
  <c r="R44" i="7"/>
  <c r="Q49" i="8" l="1"/>
  <c r="Q50" i="8" s="1"/>
  <c r="Q48" i="8"/>
  <c r="T40" i="7"/>
  <c r="T41" i="7" s="1"/>
  <c r="O46" i="1"/>
  <c r="R42" i="1"/>
  <c r="R46" i="1" s="1"/>
  <c r="R40" i="1"/>
  <c r="P42" i="1"/>
  <c r="Q42" i="1"/>
  <c r="S44" i="1"/>
  <c r="O40" i="1"/>
  <c r="P40" i="1"/>
  <c r="Q40" i="1"/>
  <c r="S40" i="1"/>
  <c r="S43" i="1" s="1"/>
  <c r="T42" i="7" l="1"/>
  <c r="Q51" i="8"/>
  <c r="N42" i="1"/>
  <c r="N43" i="1" s="1"/>
  <c r="O42" i="1"/>
  <c r="M42" i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O41" i="1" l="1"/>
  <c r="O43" i="1"/>
  <c r="P43" i="1" l="1"/>
  <c r="N44" i="1" l="1"/>
  <c r="O44" i="1"/>
  <c r="P44" i="1"/>
  <c r="Q44" i="1"/>
  <c r="R44" i="1"/>
  <c r="Q43" i="1"/>
  <c r="R43" i="1"/>
  <c r="M44" i="1"/>
  <c r="M43" i="1"/>
  <c r="T41" i="1" l="1"/>
  <c r="T44" i="1" s="1"/>
  <c r="T40" i="1"/>
  <c r="B20" i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T43" i="1" l="1"/>
</calcChain>
</file>

<file path=xl/sharedStrings.xml><?xml version="1.0" encoding="utf-8"?>
<sst xmlns="http://schemas.openxmlformats.org/spreadsheetml/2006/main" count="294" uniqueCount="218">
  <si>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</si>
  <si>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</si>
  <si>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</si>
  <si>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</si>
  <si>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</si>
  <si>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</si>
  <si>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</si>
  <si>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</si>
  <si>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</si>
  <si>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</si>
  <si>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</si>
  <si>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</si>
  <si>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</si>
  <si>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</si>
  <si>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</si>
  <si>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</si>
  <si>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</si>
  <si>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</si>
  <si>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</si>
  <si>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</si>
  <si>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</si>
  <si>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</si>
  <si>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</si>
  <si>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</si>
  <si>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ERASTO DEL ANGEL PEREZ</t>
  </si>
  <si>
    <t>INSTITUTO TECNOLOGICO SUPERIOR DE SAN ANDRES TUXTLA</t>
  </si>
  <si>
    <t xml:space="preserve">221U0349 </t>
  </si>
  <si>
    <t>221U0350</t>
  </si>
  <si>
    <t>221U0352</t>
  </si>
  <si>
    <t>221U0354</t>
  </si>
  <si>
    <t>221U0355</t>
  </si>
  <si>
    <t>221U0357</t>
  </si>
  <si>
    <t xml:space="preserve">221U0358 </t>
  </si>
  <si>
    <t>221U0362</t>
  </si>
  <si>
    <t>221U0801</t>
  </si>
  <si>
    <t>221U0366</t>
  </si>
  <si>
    <t>221U0369</t>
  </si>
  <si>
    <t>221U0372</t>
  </si>
  <si>
    <t>221U0377</t>
  </si>
  <si>
    <t xml:space="preserve">201U0265 </t>
  </si>
  <si>
    <t xml:space="preserve">2201U0488 </t>
  </si>
  <si>
    <t>221U0380</t>
  </si>
  <si>
    <t>221U0383</t>
  </si>
  <si>
    <t xml:space="preserve">211U0303 </t>
  </si>
  <si>
    <t>221U0387</t>
  </si>
  <si>
    <t xml:space="preserve">221U0393 </t>
  </si>
  <si>
    <t>221U0398</t>
  </si>
  <si>
    <t>221U0402</t>
  </si>
  <si>
    <t>221U0405</t>
  </si>
  <si>
    <t>221U0406</t>
  </si>
  <si>
    <t>221U0409</t>
  </si>
  <si>
    <t>Belli Fiscal Maritza Guadalupe</t>
  </si>
  <si>
    <t>Bumas Moreno Juan Manuel</t>
  </si>
  <si>
    <t>Bustamante Olea Kevin</t>
  </si>
  <si>
    <t>Caixba Sinaca Jael</t>
  </si>
  <si>
    <t>Chagala Tepach Marixchel</t>
  </si>
  <si>
    <t>Chaparro Ramos Danaeh</t>
  </si>
  <si>
    <t>Chontal Ventura Edwin Geovanni</t>
  </si>
  <si>
    <t>Cortez Estrada Omar</t>
  </si>
  <si>
    <t>Figueroa Cruz Maritza</t>
  </si>
  <si>
    <t>Mixtega Sixteco Daved Sadith</t>
  </si>
  <si>
    <t>Poisot Catemaxca Yeric</t>
  </si>
  <si>
    <t>Santiago Catemaxca Heidi Andrea</t>
  </si>
  <si>
    <t xml:space="preserve">Tenorio Artigas Lisseth </t>
  </si>
  <si>
    <t>Toto Anota Zahira Yamara</t>
  </si>
  <si>
    <t>Victorio Medina Aneth Michell</t>
  </si>
  <si>
    <t>Barrera Flores Milagros Del Carmen</t>
  </si>
  <si>
    <t>Domínguez Marcos Juan Carlos</t>
  </si>
  <si>
    <t>González Lara Gael</t>
  </si>
  <si>
    <t>Hernández Martínez José Eduardo</t>
  </si>
  <si>
    <t>Jiménez Tenorio Jorge Antonio</t>
  </si>
  <si>
    <t>Lucho Domínguez Ingrid Iliana</t>
  </si>
  <si>
    <t>Malaga Martínez Karina Del Carmen</t>
  </si>
  <si>
    <t>Martínez Berdón Karla Veyda</t>
  </si>
  <si>
    <t>Meza Castellanos Karla Estefanía</t>
  </si>
  <si>
    <t>Reyes Hernández Yanely Giseh</t>
  </si>
  <si>
    <t>Catemaxca Quinto Fatima Leilany</t>
  </si>
  <si>
    <t>Chontal Muñoz Carlos Manuel</t>
  </si>
  <si>
    <t>Cocuyo Abrajan Pedro Yahir</t>
  </si>
  <si>
    <t>Navarrete Montan Sergio Nain</t>
  </si>
  <si>
    <t>Polito Cinta Danna Yamileth</t>
  </si>
  <si>
    <t>Prieto Huerta Fesco</t>
  </si>
  <si>
    <t>Pucheta Santos Celeste Jovana</t>
  </si>
  <si>
    <t xml:space="preserve">21U0789 </t>
  </si>
  <si>
    <t xml:space="preserve">221U0356 </t>
  </si>
  <si>
    <t xml:space="preserve">211U0295 </t>
  </si>
  <si>
    <t xml:space="preserve">221U0364 </t>
  </si>
  <si>
    <t xml:space="preserve">221U0373 </t>
  </si>
  <si>
    <t xml:space="preserve">221U0374 </t>
  </si>
  <si>
    <t xml:space="preserve">221U0378 </t>
  </si>
  <si>
    <t xml:space="preserve">221U0381 </t>
  </si>
  <si>
    <t>221U0384</t>
  </si>
  <si>
    <t xml:space="preserve">221U0385 </t>
  </si>
  <si>
    <t xml:space="preserve">221U0389 </t>
  </si>
  <si>
    <t xml:space="preserve">221U0391 </t>
  </si>
  <si>
    <t xml:space="preserve">221U0394 </t>
  </si>
  <si>
    <t xml:space="preserve">221U0395 </t>
  </si>
  <si>
    <t xml:space="preserve">221U0396 </t>
  </si>
  <si>
    <t xml:space="preserve">221U0397 </t>
  </si>
  <si>
    <t xml:space="preserve">221U0404 </t>
  </si>
  <si>
    <t>Abrajan Olea America Litzania</t>
  </si>
  <si>
    <t>González Cruz María De Jesús</t>
  </si>
  <si>
    <t>Gracia Martínez América Abigail</t>
  </si>
  <si>
    <t>López Cervantes Eva Estrella</t>
  </si>
  <si>
    <t>Mantilla Mantilla Ramsés</t>
  </si>
  <si>
    <t>Maza Jiménez Michel Alexis</t>
  </si>
  <si>
    <t>Mendoza Aculteco Ana Sarahi</t>
  </si>
  <si>
    <t>Perez Márquez Sussan</t>
  </si>
  <si>
    <t>Quino Velasco Fátima De Lourdes</t>
  </si>
  <si>
    <t>Temich Martínez Marisol De Jesús</t>
  </si>
  <si>
    <t>221U0789</t>
  </si>
  <si>
    <t>Abrahan Olea América Litzania</t>
  </si>
  <si>
    <t>231U0238</t>
  </si>
  <si>
    <t>Bárcenas Herrera Jesús</t>
  </si>
  <si>
    <t>231U0704</t>
  </si>
  <si>
    <t>Campos Aparicio Jose Angel</t>
  </si>
  <si>
    <t xml:space="preserve">231U0241 </t>
  </si>
  <si>
    <t>Chagala Obil Andrés</t>
  </si>
  <si>
    <t>221U0359</t>
  </si>
  <si>
    <t>Chávez Luna Zaira Raquel</t>
  </si>
  <si>
    <t>231U0242</t>
  </si>
  <si>
    <t>Cruz Cáliz Nicolas</t>
  </si>
  <si>
    <t>231U0243</t>
  </si>
  <si>
    <t>Cruz Chima Yamilet</t>
  </si>
  <si>
    <t>231U0282</t>
  </si>
  <si>
    <t>De La O Villegas Irving Jezrael</t>
  </si>
  <si>
    <t>231U0244</t>
  </si>
  <si>
    <t>Diez Comi Yaira Guadalupe</t>
  </si>
  <si>
    <t>221U0367</t>
  </si>
  <si>
    <t>Duran Villegas Arnulfo</t>
  </si>
  <si>
    <t>231U0246</t>
  </si>
  <si>
    <t>Figueroa Clemente Jade</t>
  </si>
  <si>
    <t>231U0247</t>
  </si>
  <si>
    <t>Ixtepan Chiguil Karen Nahomi</t>
  </si>
  <si>
    <t>231U0248</t>
  </si>
  <si>
    <t>López Ordinola Cynthia Yamileth</t>
  </si>
  <si>
    <t>231U0249</t>
  </si>
  <si>
    <t>Mantilla Minquis Jacob</t>
  </si>
  <si>
    <t>231U0250</t>
  </si>
  <si>
    <t>Martínez Santos Greys</t>
  </si>
  <si>
    <t>231U0251</t>
  </si>
  <si>
    <t>Mauleon Gordillo Jeziel</t>
  </si>
  <si>
    <t>231U0072</t>
  </si>
  <si>
    <t>Román Tadeo Yaribeth</t>
  </si>
  <si>
    <t>231U0630</t>
  </si>
  <si>
    <t>Rosario Olea Alexi</t>
  </si>
  <si>
    <t>231U0254</t>
  </si>
  <si>
    <t>Ruiz Leo Axel Yael</t>
  </si>
  <si>
    <t>231U0255</t>
  </si>
  <si>
    <t>Seba López Karla Yuliana</t>
  </si>
  <si>
    <t>231U0256</t>
  </si>
  <si>
    <t>Silva Betaza Danna Gishelle</t>
  </si>
  <si>
    <t>231U0258</t>
  </si>
  <si>
    <t>Valencia Hernández Ximena</t>
  </si>
  <si>
    <t>231U0259</t>
  </si>
  <si>
    <t>Velasco Domínguez Erick De Jesús</t>
  </si>
  <si>
    <t>231U0261</t>
  </si>
  <si>
    <t>Viveros Orea Angel Rafael</t>
  </si>
  <si>
    <t>Aguirre Hernández Mitzy Dayanna</t>
  </si>
  <si>
    <t>Antonio Chipol Alan Manuel</t>
  </si>
  <si>
    <t>Argaez Guzmán Genesis Ixchel</t>
  </si>
  <si>
    <t>Cagal Xolo Juan Enrique</t>
  </si>
  <si>
    <t>Cagal Xolo Prisila Abigail</t>
  </si>
  <si>
    <t>Chagala Fiscal Cruz Rocío</t>
  </si>
  <si>
    <t>Chigo Bustamante Montserrat</t>
  </si>
  <si>
    <t>Estrada Chapol Anely De Jesús</t>
  </si>
  <si>
    <t>Figueroa Reyes Alexis</t>
  </si>
  <si>
    <t>Fonseca Montiel Jesús Alejandro</t>
  </si>
  <si>
    <t>Hernández Garrido Estrella</t>
  </si>
  <si>
    <t>Jauregui Paxtian Jorge De Jesús</t>
  </si>
  <si>
    <t>López García Luis Angel</t>
  </si>
  <si>
    <t>Nape Martínez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</si>
  <si>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</si>
  <si>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</si>
  <si>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</si>
  <si>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</si>
  <si>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</si>
  <si>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Román Martínez Abel</t>
  </si>
  <si>
    <t>Toga Paz Gael</t>
  </si>
  <si>
    <t>Vázquez Peña Kevin Betsabe</t>
  </si>
  <si>
    <t>Ventura Cobaxin Alejandra</t>
  </si>
  <si>
    <t>Ventura Malaga Dorismar</t>
  </si>
  <si>
    <t>Zapot Chigo Karen Linette</t>
  </si>
  <si>
    <t>251U0585</t>
  </si>
  <si>
    <t xml:space="preserve">251U0260 </t>
  </si>
  <si>
    <t xml:space="preserve">251U0261 </t>
  </si>
  <si>
    <t xml:space="preserve">251U0262 </t>
  </si>
  <si>
    <t xml:space="preserve">251U0263 </t>
  </si>
  <si>
    <t xml:space="preserve">251U0265 </t>
  </si>
  <si>
    <t xml:space="preserve">251U0266 </t>
  </si>
  <si>
    <t xml:space="preserve">251U0565 </t>
  </si>
  <si>
    <t xml:space="preserve">251U0030 </t>
  </si>
  <si>
    <t>251U0267</t>
  </si>
  <si>
    <t>251U0601</t>
  </si>
  <si>
    <t xml:space="preserve">251U0268 </t>
  </si>
  <si>
    <t xml:space="preserve">251U0269 </t>
  </si>
  <si>
    <t xml:space="preserve">251U0562 </t>
  </si>
  <si>
    <t xml:space="preserve">251U0270 </t>
  </si>
  <si>
    <t xml:space="preserve">251U0564 </t>
  </si>
  <si>
    <t xml:space="preserve">251U0563 </t>
  </si>
  <si>
    <t xml:space="preserve">251U0271 </t>
  </si>
  <si>
    <t xml:space="preserve">251U0272 </t>
  </si>
  <si>
    <t xml:space="preserve">251U0445 </t>
  </si>
  <si>
    <t xml:space="preserve">251U0273 </t>
  </si>
  <si>
    <t xml:space="preserve">251U0566 </t>
  </si>
  <si>
    <t>251U0274</t>
  </si>
  <si>
    <t xml:space="preserve">251U0275 </t>
  </si>
  <si>
    <t xml:space="preserve">251U0587 </t>
  </si>
  <si>
    <t>FORMULACION Y EVALUACIÓN DE PROYECTOS</t>
  </si>
  <si>
    <t>706A</t>
  </si>
  <si>
    <t>AGOSTO- DICIEMBRE 2025</t>
  </si>
  <si>
    <t>FORMULACIÓN Y EVALUACIÓN DEL PROYECTOS</t>
  </si>
  <si>
    <t>706B</t>
  </si>
  <si>
    <t>GESTIÓN AMBIENTAL</t>
  </si>
  <si>
    <t>506A</t>
  </si>
  <si>
    <t>AGOSTO-DICIEMBRE 2025</t>
  </si>
  <si>
    <t>FUND DE INVESTIGACIÓN</t>
  </si>
  <si>
    <t>106A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</si>
</sst>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434343"/>
      <name val="Roboto"/>
    </font>
    <font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434343"/>
      <name val="Roboto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0" xfId="0" applyFont="1"/>
    <xf numFmtId="9" fontId="6" fillId="0" borderId="0" xfId="1" applyFont="1"/>
    <xf numFmtId="0" fontId="6" fillId="0" borderId="2" xfId="0" applyFont="1" applyBorder="1"/>
    <xf numFmtId="0" fontId="0" fillId="0" borderId="8" xfId="0" applyBorder="1" applyAlignment="1">
      <alignment horizontal="center"/>
    </xf>
    <xf numFmtId="164" fontId="1" fillId="0" borderId="2" xfId="2" applyNumberFormat="1" applyFont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7" fillId="0" borderId="2" xfId="0" applyFont="1" applyBorder="1"/>
    <xf numFmtId="0" fontId="1" fillId="0" borderId="0" xfId="0" applyFont="1"/>
    <xf numFmtId="1" fontId="1" fillId="0" borderId="2" xfId="2" applyNumberFormat="1" applyFont="1" applyFill="1" applyBorder="1"/>
    <xf numFmtId="0" fontId="1" fillId="0" borderId="2" xfId="0" applyFont="1" applyBorder="1"/>
    <xf numFmtId="0" fontId="2" fillId="0" borderId="2" xfId="0" applyFont="1" applyBorder="1" applyAlignment="1">
      <alignment vertical="center"/>
    </xf>
    <xf numFmtId="0" fontId="8" fillId="0" borderId="2" xfId="3" applyBorder="1"/>
    <xf numFmtId="0" fontId="2" fillId="0" borderId="2" xfId="0" applyFont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/>
    <xf numFmtId="0" fontId="8" fillId="0" borderId="2" xfId="0" applyFont="1" applyBorder="1"/>
    <xf numFmtId="0" fontId="1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12" fillId="0" borderId="2" xfId="0" applyFont="1" applyBorder="1"/>
    <xf numFmtId="0" fontId="1" fillId="0" borderId="2" xfId="0" applyFont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9" fillId="0" borderId="5" xfId="0" applyFont="1" applyBorder="1"/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5" fontId="15" fillId="0" borderId="0" xfId="1" applyNumberFormat="1" applyFont="1"/>
    <xf numFmtId="2" fontId="6" fillId="0" borderId="0" xfId="0" applyNumberFormat="1" applyFont="1"/>
    <xf numFmtId="0" fontId="10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0" fontId="17" fillId="0" borderId="7" xfId="0" applyFont="1" applyBorder="1"/>
    <xf numFmtId="0" fontId="17" fillId="0" borderId="2" xfId="0" applyFont="1" applyBorder="1" applyAlignment="1">
      <alignment horizontal="center"/>
    </xf>
    <xf numFmtId="0" fontId="16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1" fontId="1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1" fillId="0" borderId="2" xfId="2" applyNumberFormat="1" applyFont="1" applyBorder="1" applyAlignment="1"/>
    <xf numFmtId="0" fontId="1" fillId="0" borderId="5" xfId="0" applyFont="1" applyBorder="1"/>
    <xf numFmtId="0" fontId="18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/>
    <xf numFmtId="0" fontId="6" fillId="5" borderId="0" xfId="0" applyFont="1" applyFill="1"/>
    <xf numFmtId="9" fontId="6" fillId="5" borderId="0" xfId="1" applyFont="1" applyFill="1"/>
    <xf numFmtId="0" fontId="19" fillId="0" borderId="2" xfId="0" applyFont="1" applyFill="1" applyBorder="1"/>
    <xf numFmtId="1" fontId="17" fillId="0" borderId="2" xfId="0" applyNumberFormat="1" applyFont="1" applyBorder="1" applyAlignment="1">
      <alignment horizontal="center" vertical="center"/>
    </xf>
    <xf numFmtId="0" fontId="6" fillId="0" borderId="0" xfId="0" applyFont="1" applyFill="1"/>
    <xf numFmtId="9" fontId="6" fillId="0" borderId="0" xfId="1" applyFont="1" applyFill="1"/>
    <xf numFmtId="0" fontId="0" fillId="0" borderId="2" xfId="0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1" fillId="0" borderId="2" xfId="0" applyFont="1" applyBorder="1"/>
    <xf numFmtId="0" fontId="21" fillId="0" borderId="0" xfId="0" applyFont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2" xfId="0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Fill="1" applyBorder="1" applyAlignment="1">
      <alignment horizontal="right"/>
    </xf>
    <xf numFmtId="0" fontId="22" fillId="0" borderId="2" xfId="0" applyFont="1" applyFill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23" fillId="0" borderId="2" xfId="0" applyFont="1" applyBorder="1"/>
    <xf numFmtId="0" fontId="24" fillId="0" borderId="2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5" fillId="0" borderId="2" xfId="0" applyFont="1" applyBorder="1"/>
    <xf numFmtId="0" fontId="23" fillId="0" borderId="5" xfId="0" applyFont="1" applyBorder="1"/>
    <xf numFmtId="0" fontId="0" fillId="3" borderId="4" xfId="0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26" fillId="0" borderId="2" xfId="0" applyFont="1" applyBorder="1"/>
    <xf numFmtId="0" fontId="26" fillId="0" borderId="2" xfId="0" applyFont="1" applyFill="1" applyBorder="1"/>
    <xf numFmtId="0" fontId="26" fillId="0" borderId="7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0" fillId="0" borderId="2" xfId="0" applyFont="1" applyBorder="1"/>
    <xf numFmtId="9" fontId="7" fillId="0" borderId="0" xfId="1" applyFont="1"/>
  </cellXfs>
  <cellStyles count="4">
    <cellStyle name="Millares" xfId="2" builtinId="3"/>
    <cellStyle name="Normal" xfId="0" builtinId="0"/>
    <cellStyle name="Normal 2" xfId="3" xr:uid="{DB8B764A-2832-4D79-ACAC-3174D5C8360F}"/>
    <cellStyle name="Porcentaje" xfId="1" builtinId="5"/>
  </cellStyles>
  <dxfs count="3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E142-79D6-47C8-809C-F8B91B7EC2C5}">
  <dimension ref="B2:U55"/>
  <sheetViews>
    <sheetView topLeftCell="A4" zoomScaleNormal="100" workbookViewId="0">
      <selection activeCell="D14" sqref="D14:I1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8.42578125" bestFit="1" customWidth="1"/>
    <col min="14" max="16" width="5.7109375" customWidth="1"/>
    <col min="17" max="17" width="8.7109375" customWidth="1"/>
    <col min="18" max="19" width="5.7109375" customWidth="1"/>
    <col min="21" max="21" width="15.5703125" customWidth="1"/>
  </cols>
  <sheetData>
    <row r="2" spans="2:21" ht="15.75" x14ac:dyDescent="0.25">
      <c r="B2" s="113" t="s">
        <v>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2"/>
    </row>
    <row r="3" spans="2:21" x14ac:dyDescent="0.25">
      <c r="C3" s="114" t="s">
        <v>8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"/>
    </row>
    <row r="4" spans="2:21" x14ac:dyDescent="0.25">
      <c r="C4" t="s">
        <v>0</v>
      </c>
      <c r="D4" s="115" t="s">
        <v>208</v>
      </c>
      <c r="E4" s="115"/>
      <c r="F4" s="115"/>
      <c r="G4" s="115"/>
      <c r="I4" t="s">
        <v>1</v>
      </c>
      <c r="J4" s="116" t="s">
        <v>209</v>
      </c>
      <c r="K4" s="116"/>
      <c r="M4" t="s">
        <v>2</v>
      </c>
      <c r="N4" s="117">
        <v>45982</v>
      </c>
      <c r="O4" s="117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116" t="s">
        <v>210</v>
      </c>
      <c r="E6" s="116"/>
      <c r="F6" s="116"/>
      <c r="G6" s="116"/>
      <c r="I6" s="99" t="s">
        <v>22</v>
      </c>
      <c r="J6" s="99"/>
      <c r="K6" s="118" t="s">
        <v>24</v>
      </c>
      <c r="L6" s="118"/>
      <c r="M6" s="118"/>
      <c r="N6" s="118"/>
      <c r="O6" s="118"/>
      <c r="P6" s="118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119" t="s">
        <v>5</v>
      </c>
      <c r="E8" s="119"/>
      <c r="F8" s="119"/>
      <c r="G8" s="119"/>
      <c r="H8" s="119"/>
      <c r="I8" s="119"/>
      <c r="J8" s="19" t="s">
        <v>7</v>
      </c>
      <c r="K8" s="19" t="s">
        <v>10</v>
      </c>
      <c r="L8" s="19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1" x14ac:dyDescent="0.25">
      <c r="B9" s="6">
        <v>1</v>
      </c>
      <c r="C9" s="40" t="s">
        <v>26</v>
      </c>
      <c r="D9" s="110" t="s">
        <v>66</v>
      </c>
      <c r="E9" s="111"/>
      <c r="F9" s="111"/>
      <c r="G9" s="111"/>
      <c r="H9" s="111"/>
      <c r="I9" s="112"/>
      <c r="J9" s="69">
        <v>90</v>
      </c>
      <c r="K9" s="84">
        <v>98</v>
      </c>
      <c r="L9" s="94">
        <v>0</v>
      </c>
      <c r="M9" s="31"/>
      <c r="N9" s="26"/>
      <c r="O9" s="20"/>
      <c r="P9" s="4"/>
      <c r="Q9" s="10">
        <f>SUM(J9:N9)/6</f>
        <v>31.333333333333332</v>
      </c>
      <c r="S9" s="24"/>
      <c r="U9" s="74"/>
    </row>
    <row r="10" spans="2:21" x14ac:dyDescent="0.25">
      <c r="B10" s="6">
        <f>B9+1</f>
        <v>2</v>
      </c>
      <c r="C10" s="3" t="s">
        <v>27</v>
      </c>
      <c r="D10" s="110" t="s">
        <v>51</v>
      </c>
      <c r="E10" s="111"/>
      <c r="F10" s="111"/>
      <c r="G10" s="111"/>
      <c r="H10" s="111"/>
      <c r="I10" s="112"/>
      <c r="J10" s="69">
        <v>97</v>
      </c>
      <c r="K10" s="84">
        <v>91</v>
      </c>
      <c r="L10" s="94">
        <v>96</v>
      </c>
      <c r="M10" s="31"/>
      <c r="N10" s="26"/>
      <c r="O10" s="20"/>
      <c r="P10" s="4"/>
      <c r="Q10" s="10">
        <f t="shared" ref="Q10:Q33" si="0">SUM(J10:N10)/6</f>
        <v>47.333333333333336</v>
      </c>
      <c r="S10" s="24"/>
      <c r="U10" s="74"/>
    </row>
    <row r="11" spans="2:21" x14ac:dyDescent="0.25">
      <c r="B11" s="6">
        <f t="shared" ref="B11:B46" si="1">B10+1</f>
        <v>3</v>
      </c>
      <c r="C11" s="3" t="s">
        <v>28</v>
      </c>
      <c r="D11" s="110" t="s">
        <v>52</v>
      </c>
      <c r="E11" s="111"/>
      <c r="F11" s="111"/>
      <c r="G11" s="111"/>
      <c r="H11" s="111"/>
      <c r="I11" s="112"/>
      <c r="J11" s="69">
        <v>93</v>
      </c>
      <c r="K11" s="84">
        <v>96</v>
      </c>
      <c r="L11" s="94">
        <v>91</v>
      </c>
      <c r="M11" s="26"/>
      <c r="N11" s="26"/>
      <c r="O11" s="20"/>
      <c r="P11" s="4"/>
      <c r="Q11" s="10">
        <f t="shared" si="0"/>
        <v>46.666666666666664</v>
      </c>
      <c r="S11" s="24"/>
      <c r="U11" s="74"/>
    </row>
    <row r="12" spans="2:21" x14ac:dyDescent="0.25">
      <c r="B12" s="6">
        <f t="shared" si="1"/>
        <v>4</v>
      </c>
      <c r="C12" s="3" t="s">
        <v>29</v>
      </c>
      <c r="D12" s="110" t="s">
        <v>53</v>
      </c>
      <c r="E12" s="111"/>
      <c r="F12" s="111"/>
      <c r="G12" s="111"/>
      <c r="H12" s="111"/>
      <c r="I12" s="112"/>
      <c r="J12" s="69">
        <v>89</v>
      </c>
      <c r="K12" s="84">
        <v>100</v>
      </c>
      <c r="L12" s="94">
        <v>90</v>
      </c>
      <c r="M12" s="26"/>
      <c r="N12" s="26"/>
      <c r="O12" s="20"/>
      <c r="P12" s="4"/>
      <c r="Q12" s="10">
        <f t="shared" si="0"/>
        <v>46.5</v>
      </c>
      <c r="S12" s="24"/>
      <c r="U12" s="74"/>
    </row>
    <row r="13" spans="2:21" x14ac:dyDescent="0.25">
      <c r="B13" s="6">
        <f t="shared" si="1"/>
        <v>5</v>
      </c>
      <c r="C13" s="3" t="s">
        <v>30</v>
      </c>
      <c r="D13" s="110" t="s">
        <v>54</v>
      </c>
      <c r="E13" s="111"/>
      <c r="F13" s="111"/>
      <c r="G13" s="111"/>
      <c r="H13" s="111"/>
      <c r="I13" s="112"/>
      <c r="J13" s="69">
        <v>89</v>
      </c>
      <c r="K13" s="84">
        <v>97</v>
      </c>
      <c r="L13" s="94">
        <v>90</v>
      </c>
      <c r="M13" s="31"/>
      <c r="N13" s="26"/>
      <c r="O13" s="20"/>
      <c r="P13" s="4"/>
      <c r="Q13" s="10">
        <f t="shared" si="0"/>
        <v>46</v>
      </c>
      <c r="S13" s="24"/>
      <c r="U13" s="74"/>
    </row>
    <row r="14" spans="2:21" x14ac:dyDescent="0.25">
      <c r="B14" s="41">
        <f t="shared" si="1"/>
        <v>6</v>
      </c>
      <c r="C14" s="3" t="s">
        <v>31</v>
      </c>
      <c r="D14" s="110" t="s">
        <v>55</v>
      </c>
      <c r="E14" s="111"/>
      <c r="F14" s="111"/>
      <c r="G14" s="111"/>
      <c r="H14" s="111"/>
      <c r="I14" s="112"/>
      <c r="J14" s="69">
        <v>97</v>
      </c>
      <c r="K14" s="84">
        <v>100</v>
      </c>
      <c r="L14" s="94">
        <v>94</v>
      </c>
      <c r="M14" s="26"/>
      <c r="N14" s="26"/>
      <c r="O14" s="21"/>
      <c r="P14" s="4"/>
      <c r="Q14" s="10">
        <f t="shared" si="0"/>
        <v>48.5</v>
      </c>
      <c r="S14" s="24"/>
      <c r="U14" s="74"/>
    </row>
    <row r="15" spans="2:21" x14ac:dyDescent="0.25">
      <c r="B15" s="6">
        <f t="shared" si="1"/>
        <v>7</v>
      </c>
      <c r="C15" s="40" t="s">
        <v>32</v>
      </c>
      <c r="D15" s="110" t="s">
        <v>56</v>
      </c>
      <c r="E15" s="111"/>
      <c r="F15" s="111"/>
      <c r="G15" s="111"/>
      <c r="H15" s="111"/>
      <c r="I15" s="112"/>
      <c r="J15" s="69">
        <v>90</v>
      </c>
      <c r="K15" s="84">
        <v>97</v>
      </c>
      <c r="L15" s="94">
        <v>0</v>
      </c>
      <c r="M15" s="26"/>
      <c r="N15" s="26"/>
      <c r="O15" s="20"/>
      <c r="P15" s="4"/>
      <c r="Q15" s="10">
        <f t="shared" si="0"/>
        <v>31.166666666666668</v>
      </c>
      <c r="S15" s="24"/>
      <c r="U15" s="75"/>
    </row>
    <row r="16" spans="2:21" x14ac:dyDescent="0.25">
      <c r="B16" s="6">
        <f t="shared" si="1"/>
        <v>8</v>
      </c>
      <c r="C16" s="3" t="s">
        <v>33</v>
      </c>
      <c r="D16" s="110" t="s">
        <v>57</v>
      </c>
      <c r="E16" s="111"/>
      <c r="F16" s="111"/>
      <c r="G16" s="111"/>
      <c r="H16" s="111"/>
      <c r="I16" s="112"/>
      <c r="J16" s="69">
        <v>97</v>
      </c>
      <c r="K16" s="84">
        <v>98</v>
      </c>
      <c r="L16" s="94">
        <v>96</v>
      </c>
      <c r="M16" s="26"/>
      <c r="N16" s="26"/>
      <c r="O16" s="20"/>
      <c r="P16" s="4"/>
      <c r="Q16" s="10">
        <f t="shared" si="0"/>
        <v>48.5</v>
      </c>
      <c r="S16" s="24"/>
      <c r="U16" s="74"/>
    </row>
    <row r="17" spans="2:21" x14ac:dyDescent="0.25">
      <c r="B17" s="6">
        <f t="shared" si="1"/>
        <v>9</v>
      </c>
      <c r="C17" s="3" t="s">
        <v>34</v>
      </c>
      <c r="D17" s="110" t="s">
        <v>58</v>
      </c>
      <c r="E17" s="111"/>
      <c r="F17" s="111"/>
      <c r="G17" s="111"/>
      <c r="H17" s="111"/>
      <c r="I17" s="112"/>
      <c r="J17" s="69">
        <v>97</v>
      </c>
      <c r="K17" s="84">
        <v>100</v>
      </c>
      <c r="L17" s="94">
        <v>88</v>
      </c>
      <c r="M17" s="26"/>
      <c r="N17" s="26"/>
      <c r="O17" s="20"/>
      <c r="P17" s="4"/>
      <c r="Q17" s="10">
        <f t="shared" si="0"/>
        <v>47.5</v>
      </c>
      <c r="S17" s="24"/>
      <c r="U17" s="74"/>
    </row>
    <row r="18" spans="2:21" x14ac:dyDescent="0.25">
      <c r="B18" s="6">
        <f t="shared" si="1"/>
        <v>10</v>
      </c>
      <c r="C18" s="3" t="s">
        <v>35</v>
      </c>
      <c r="D18" s="110" t="s">
        <v>67</v>
      </c>
      <c r="E18" s="111"/>
      <c r="F18" s="111"/>
      <c r="G18" s="111"/>
      <c r="H18" s="111"/>
      <c r="I18" s="112"/>
      <c r="J18" s="69">
        <v>97</v>
      </c>
      <c r="K18" s="84">
        <v>95</v>
      </c>
      <c r="L18" s="94">
        <v>94</v>
      </c>
      <c r="M18" s="26"/>
      <c r="N18" s="26"/>
      <c r="O18" s="20"/>
      <c r="P18" s="4"/>
      <c r="Q18" s="10">
        <f t="shared" si="0"/>
        <v>47.666666666666664</v>
      </c>
      <c r="S18" s="24"/>
      <c r="U18" s="74"/>
    </row>
    <row r="19" spans="2:21" x14ac:dyDescent="0.25">
      <c r="B19" s="6">
        <f t="shared" si="1"/>
        <v>11</v>
      </c>
      <c r="C19" s="3" t="s">
        <v>36</v>
      </c>
      <c r="D19" s="110" t="s">
        <v>59</v>
      </c>
      <c r="E19" s="111"/>
      <c r="F19" s="111"/>
      <c r="G19" s="111"/>
      <c r="H19" s="111"/>
      <c r="I19" s="112"/>
      <c r="J19" s="69">
        <v>87</v>
      </c>
      <c r="K19" s="84">
        <v>93</v>
      </c>
      <c r="L19" s="94">
        <v>91</v>
      </c>
      <c r="M19" s="26"/>
      <c r="N19" s="26"/>
      <c r="O19" s="20"/>
      <c r="P19" s="4"/>
      <c r="Q19" s="10">
        <f t="shared" si="0"/>
        <v>45.166666666666664</v>
      </c>
      <c r="S19" s="24"/>
      <c r="U19" s="74"/>
    </row>
    <row r="20" spans="2:21" x14ac:dyDescent="0.25">
      <c r="B20" s="6">
        <f t="shared" si="1"/>
        <v>12</v>
      </c>
      <c r="C20" s="3" t="s">
        <v>37</v>
      </c>
      <c r="D20" s="110" t="s">
        <v>68</v>
      </c>
      <c r="E20" s="111"/>
      <c r="F20" s="111"/>
      <c r="G20" s="111"/>
      <c r="H20" s="111"/>
      <c r="I20" s="112"/>
      <c r="J20" s="69">
        <v>90</v>
      </c>
      <c r="K20" s="84">
        <v>82</v>
      </c>
      <c r="L20" s="94">
        <v>0</v>
      </c>
      <c r="M20" s="26"/>
      <c r="N20" s="26"/>
      <c r="O20" s="4"/>
      <c r="P20" s="4"/>
      <c r="Q20" s="10">
        <f t="shared" si="0"/>
        <v>28.666666666666668</v>
      </c>
      <c r="S20" s="24"/>
      <c r="U20" s="74"/>
    </row>
    <row r="21" spans="2:21" x14ac:dyDescent="0.25">
      <c r="B21" s="6">
        <f t="shared" si="1"/>
        <v>13</v>
      </c>
      <c r="C21" s="3" t="s">
        <v>38</v>
      </c>
      <c r="D21" s="110" t="s">
        <v>69</v>
      </c>
      <c r="E21" s="111"/>
      <c r="F21" s="111"/>
      <c r="G21" s="111"/>
      <c r="H21" s="111"/>
      <c r="I21" s="112"/>
      <c r="J21" s="69">
        <v>87</v>
      </c>
      <c r="K21" s="84">
        <v>93</v>
      </c>
      <c r="L21" s="94">
        <v>91</v>
      </c>
      <c r="M21" s="26"/>
      <c r="N21" s="26"/>
      <c r="O21" s="4"/>
      <c r="P21" s="4"/>
      <c r="Q21" s="10">
        <f t="shared" si="0"/>
        <v>45.166666666666664</v>
      </c>
      <c r="S21" s="24"/>
      <c r="U21" s="74"/>
    </row>
    <row r="22" spans="2:21" x14ac:dyDescent="0.25">
      <c r="B22" s="6">
        <f t="shared" si="1"/>
        <v>14</v>
      </c>
      <c r="C22" s="73" t="s">
        <v>39</v>
      </c>
      <c r="D22" s="110" t="s">
        <v>70</v>
      </c>
      <c r="E22" s="111"/>
      <c r="F22" s="111"/>
      <c r="G22" s="111"/>
      <c r="H22" s="111"/>
      <c r="I22" s="112"/>
      <c r="J22" s="69">
        <v>0</v>
      </c>
      <c r="K22" s="85">
        <v>0</v>
      </c>
      <c r="L22" s="94">
        <v>0</v>
      </c>
      <c r="M22" s="26"/>
      <c r="N22" s="26"/>
      <c r="O22" s="4"/>
      <c r="P22" s="4"/>
      <c r="Q22" s="10">
        <f t="shared" si="0"/>
        <v>0</v>
      </c>
      <c r="S22" s="24"/>
      <c r="U22" s="74"/>
    </row>
    <row r="23" spans="2:21" x14ac:dyDescent="0.25">
      <c r="B23" s="6">
        <f t="shared" si="1"/>
        <v>15</v>
      </c>
      <c r="C23" s="40" t="s">
        <v>40</v>
      </c>
      <c r="D23" s="110" t="s">
        <v>71</v>
      </c>
      <c r="E23" s="111"/>
      <c r="F23" s="111"/>
      <c r="G23" s="111"/>
      <c r="H23" s="111"/>
      <c r="I23" s="112"/>
      <c r="J23" s="69">
        <v>0</v>
      </c>
      <c r="K23" s="85">
        <v>0</v>
      </c>
      <c r="L23" s="94">
        <v>0</v>
      </c>
      <c r="M23" s="26"/>
      <c r="N23" s="26"/>
      <c r="O23" s="4"/>
      <c r="P23" s="4"/>
      <c r="Q23" s="10">
        <f t="shared" si="0"/>
        <v>0</v>
      </c>
      <c r="S23" s="24"/>
      <c r="U23" s="74"/>
    </row>
    <row r="24" spans="2:21" x14ac:dyDescent="0.25">
      <c r="B24" s="6">
        <f t="shared" si="1"/>
        <v>16</v>
      </c>
      <c r="C24" s="3" t="s">
        <v>41</v>
      </c>
      <c r="D24" s="110" t="s">
        <v>72</v>
      </c>
      <c r="E24" s="111"/>
      <c r="F24" s="111"/>
      <c r="G24" s="111"/>
      <c r="H24" s="111"/>
      <c r="I24" s="112"/>
      <c r="J24" s="69">
        <v>97</v>
      </c>
      <c r="K24" s="84">
        <v>95</v>
      </c>
      <c r="L24" s="94">
        <v>98</v>
      </c>
      <c r="M24" s="26"/>
      <c r="N24" s="26"/>
      <c r="O24" s="4"/>
      <c r="P24" s="4"/>
      <c r="Q24" s="10">
        <f t="shared" si="0"/>
        <v>48.333333333333336</v>
      </c>
      <c r="S24" s="24"/>
      <c r="U24" s="74"/>
    </row>
    <row r="25" spans="2:21" x14ac:dyDescent="0.25">
      <c r="B25" s="6">
        <f t="shared" si="1"/>
        <v>17</v>
      </c>
      <c r="C25" s="3" t="s">
        <v>42</v>
      </c>
      <c r="D25" s="110" t="s">
        <v>73</v>
      </c>
      <c r="E25" s="111"/>
      <c r="F25" s="111"/>
      <c r="G25" s="111"/>
      <c r="H25" s="111"/>
      <c r="I25" s="112"/>
      <c r="J25" s="69">
        <v>94</v>
      </c>
      <c r="K25" s="84">
        <v>100</v>
      </c>
      <c r="L25" s="94">
        <v>0</v>
      </c>
      <c r="M25" s="26"/>
      <c r="N25" s="26"/>
      <c r="O25" s="4"/>
      <c r="P25" s="4"/>
      <c r="Q25" s="10">
        <f t="shared" si="0"/>
        <v>32.333333333333336</v>
      </c>
      <c r="S25" s="24"/>
      <c r="U25" s="74"/>
    </row>
    <row r="26" spans="2:21" x14ac:dyDescent="0.25">
      <c r="B26" s="6">
        <f t="shared" si="1"/>
        <v>18</v>
      </c>
      <c r="C26" s="40" t="s">
        <v>43</v>
      </c>
      <c r="D26" s="110" t="s">
        <v>74</v>
      </c>
      <c r="E26" s="111"/>
      <c r="F26" s="111"/>
      <c r="G26" s="111"/>
      <c r="H26" s="111"/>
      <c r="I26" s="112"/>
      <c r="J26" s="69">
        <v>0</v>
      </c>
      <c r="K26" s="85">
        <v>0</v>
      </c>
      <c r="L26" s="94">
        <v>0</v>
      </c>
      <c r="M26" s="26"/>
      <c r="N26" s="26"/>
      <c r="O26" s="4"/>
      <c r="P26" s="4"/>
      <c r="Q26" s="10">
        <f t="shared" si="0"/>
        <v>0</v>
      </c>
      <c r="S26" s="24"/>
      <c r="U26" s="74"/>
    </row>
    <row r="27" spans="2:21" x14ac:dyDescent="0.25">
      <c r="B27" s="6">
        <f t="shared" si="1"/>
        <v>19</v>
      </c>
      <c r="C27" s="3" t="s">
        <v>44</v>
      </c>
      <c r="D27" s="110" t="s">
        <v>60</v>
      </c>
      <c r="E27" s="111"/>
      <c r="F27" s="111"/>
      <c r="G27" s="111"/>
      <c r="H27" s="111"/>
      <c r="I27" s="112"/>
      <c r="J27" s="69">
        <v>94</v>
      </c>
      <c r="K27" s="84">
        <v>94</v>
      </c>
      <c r="L27" s="94">
        <v>94</v>
      </c>
      <c r="M27" s="26"/>
      <c r="N27" s="26"/>
      <c r="O27" s="4"/>
      <c r="P27" s="4"/>
      <c r="Q27" s="10">
        <f t="shared" si="0"/>
        <v>47</v>
      </c>
      <c r="S27" s="24"/>
      <c r="U27" s="74"/>
    </row>
    <row r="28" spans="2:21" x14ac:dyDescent="0.25">
      <c r="B28" s="6">
        <f t="shared" si="1"/>
        <v>20</v>
      </c>
      <c r="C28" s="40" t="s">
        <v>45</v>
      </c>
      <c r="D28" s="110" t="s">
        <v>61</v>
      </c>
      <c r="E28" s="111"/>
      <c r="F28" s="111"/>
      <c r="G28" s="111"/>
      <c r="H28" s="111"/>
      <c r="I28" s="112"/>
      <c r="J28" s="69">
        <v>85</v>
      </c>
      <c r="K28" s="84">
        <v>85</v>
      </c>
      <c r="L28" s="94">
        <v>98</v>
      </c>
      <c r="M28" s="25"/>
      <c r="N28" s="26"/>
      <c r="O28" s="4"/>
      <c r="P28" s="4"/>
      <c r="Q28" s="10">
        <f t="shared" si="0"/>
        <v>44.666666666666664</v>
      </c>
      <c r="S28" s="24"/>
      <c r="U28" s="74"/>
    </row>
    <row r="29" spans="2:21" x14ac:dyDescent="0.25">
      <c r="B29" s="6">
        <f t="shared" si="1"/>
        <v>21</v>
      </c>
      <c r="C29" s="3" t="s">
        <v>46</v>
      </c>
      <c r="D29" s="110" t="s">
        <v>75</v>
      </c>
      <c r="E29" s="111"/>
      <c r="F29" s="111"/>
      <c r="G29" s="111"/>
      <c r="H29" s="111"/>
      <c r="I29" s="112"/>
      <c r="J29" s="69">
        <v>97</v>
      </c>
      <c r="K29" s="84">
        <v>100</v>
      </c>
      <c r="L29" s="94">
        <v>88</v>
      </c>
      <c r="M29" s="4"/>
      <c r="N29" s="4"/>
      <c r="O29" s="4"/>
      <c r="P29" s="4"/>
      <c r="Q29" s="10">
        <f t="shared" si="0"/>
        <v>47.5</v>
      </c>
      <c r="U29" s="74"/>
    </row>
    <row r="30" spans="2:21" x14ac:dyDescent="0.25">
      <c r="B30" s="6">
        <f t="shared" si="1"/>
        <v>22</v>
      </c>
      <c r="C30" s="3" t="s">
        <v>47</v>
      </c>
      <c r="D30" s="110" t="s">
        <v>62</v>
      </c>
      <c r="E30" s="111"/>
      <c r="F30" s="111"/>
      <c r="G30" s="111"/>
      <c r="H30" s="111"/>
      <c r="I30" s="112"/>
      <c r="J30" s="69">
        <v>97</v>
      </c>
      <c r="K30" s="84">
        <v>95</v>
      </c>
      <c r="L30" s="94">
        <v>98</v>
      </c>
      <c r="M30" s="4"/>
      <c r="N30" s="4"/>
      <c r="O30" s="4"/>
      <c r="P30" s="4"/>
      <c r="Q30" s="10">
        <f t="shared" si="0"/>
        <v>48.333333333333336</v>
      </c>
      <c r="U30" s="74"/>
    </row>
    <row r="31" spans="2:21" ht="15.75" x14ac:dyDescent="0.25">
      <c r="B31" s="6">
        <f t="shared" si="1"/>
        <v>23</v>
      </c>
      <c r="C31" s="3" t="s">
        <v>48</v>
      </c>
      <c r="D31" s="110" t="s">
        <v>63</v>
      </c>
      <c r="E31" s="111"/>
      <c r="F31" s="111"/>
      <c r="G31" s="111"/>
      <c r="H31" s="111"/>
      <c r="I31" s="112"/>
      <c r="J31" s="82">
        <v>97</v>
      </c>
      <c r="K31" s="86">
        <v>89</v>
      </c>
      <c r="L31" s="95">
        <v>0</v>
      </c>
      <c r="M31" s="4"/>
      <c r="N31" s="4"/>
      <c r="O31" s="4"/>
      <c r="P31" s="4"/>
      <c r="Q31" s="10">
        <f t="shared" si="0"/>
        <v>31</v>
      </c>
      <c r="U31" s="74"/>
    </row>
    <row r="32" spans="2:21" ht="15.75" x14ac:dyDescent="0.25">
      <c r="B32" s="6">
        <f t="shared" si="1"/>
        <v>24</v>
      </c>
      <c r="C32" s="3" t="s">
        <v>49</v>
      </c>
      <c r="D32" s="110" t="s">
        <v>64</v>
      </c>
      <c r="E32" s="111"/>
      <c r="F32" s="111"/>
      <c r="G32" s="111"/>
      <c r="H32" s="111"/>
      <c r="I32" s="112"/>
      <c r="J32" s="82">
        <v>97</v>
      </c>
      <c r="K32" s="86">
        <v>94</v>
      </c>
      <c r="L32" s="95">
        <v>0</v>
      </c>
      <c r="M32" s="4"/>
      <c r="N32" s="4"/>
      <c r="O32" s="4"/>
      <c r="P32" s="4"/>
      <c r="Q32" s="10">
        <f t="shared" si="0"/>
        <v>31.833333333333332</v>
      </c>
      <c r="U32" s="74"/>
    </row>
    <row r="33" spans="2:21" ht="15.75" x14ac:dyDescent="0.25">
      <c r="B33" s="6">
        <f t="shared" si="1"/>
        <v>25</v>
      </c>
      <c r="C33" s="3" t="s">
        <v>50</v>
      </c>
      <c r="D33" s="110" t="s">
        <v>65</v>
      </c>
      <c r="E33" s="111"/>
      <c r="F33" s="111"/>
      <c r="G33" s="111"/>
      <c r="H33" s="111"/>
      <c r="I33" s="112"/>
      <c r="J33" s="82">
        <v>94</v>
      </c>
      <c r="K33" s="86">
        <v>94</v>
      </c>
      <c r="L33" s="95">
        <v>94</v>
      </c>
      <c r="M33" s="4"/>
      <c r="N33" s="4"/>
      <c r="O33" s="4"/>
      <c r="P33" s="4"/>
      <c r="Q33" s="10">
        <f t="shared" si="0"/>
        <v>47</v>
      </c>
      <c r="U33" s="74"/>
    </row>
    <row r="34" spans="2:21" ht="15.75" x14ac:dyDescent="0.25">
      <c r="B34" s="6">
        <f t="shared" si="1"/>
        <v>26</v>
      </c>
      <c r="C34" s="28"/>
      <c r="D34" s="109"/>
      <c r="E34" s="109"/>
      <c r="F34" s="109"/>
      <c r="G34" s="109"/>
      <c r="H34" s="109"/>
      <c r="I34" s="109"/>
      <c r="J34" s="27"/>
      <c r="K34" s="4"/>
      <c r="L34" s="4"/>
      <c r="M34" s="4"/>
      <c r="N34" s="4"/>
      <c r="O34" s="4"/>
      <c r="P34" s="4"/>
      <c r="Q34" s="39"/>
    </row>
    <row r="35" spans="2:21" ht="15.75" x14ac:dyDescent="0.25">
      <c r="B35" s="6">
        <f t="shared" si="1"/>
        <v>27</v>
      </c>
      <c r="C35" s="28"/>
      <c r="D35" s="109"/>
      <c r="E35" s="109"/>
      <c r="F35" s="109"/>
      <c r="G35" s="109"/>
      <c r="H35" s="109"/>
      <c r="I35" s="109"/>
      <c r="J35" s="27"/>
      <c r="K35" s="4"/>
      <c r="L35" s="4"/>
      <c r="M35" s="4"/>
      <c r="N35" s="4"/>
      <c r="O35" s="4"/>
      <c r="P35" s="4"/>
      <c r="Q35" s="39"/>
    </row>
    <row r="36" spans="2:21" ht="15.75" x14ac:dyDescent="0.25">
      <c r="B36" s="6">
        <f t="shared" si="1"/>
        <v>28</v>
      </c>
      <c r="C36" s="28"/>
      <c r="D36" s="109"/>
      <c r="E36" s="109"/>
      <c r="F36" s="109"/>
      <c r="G36" s="109"/>
      <c r="H36" s="109"/>
      <c r="I36" s="109"/>
      <c r="J36" s="4"/>
      <c r="K36" s="4"/>
      <c r="L36" s="4"/>
      <c r="M36" s="4"/>
      <c r="N36" s="4"/>
      <c r="O36" s="4"/>
      <c r="P36" s="4"/>
      <c r="Q36" s="39"/>
    </row>
    <row r="37" spans="2:21" ht="15.75" x14ac:dyDescent="0.25">
      <c r="B37" s="6">
        <f t="shared" si="1"/>
        <v>29</v>
      </c>
      <c r="C37" s="28"/>
      <c r="D37" s="109"/>
      <c r="E37" s="109"/>
      <c r="F37" s="109"/>
      <c r="G37" s="109"/>
      <c r="H37" s="109"/>
      <c r="I37" s="109"/>
      <c r="J37" s="4"/>
      <c r="K37" s="4"/>
      <c r="L37" s="4"/>
      <c r="M37" s="4"/>
      <c r="N37" s="4"/>
      <c r="O37" s="4"/>
      <c r="P37" s="4"/>
      <c r="Q37" s="39"/>
    </row>
    <row r="38" spans="2:21" x14ac:dyDescent="0.25">
      <c r="B38" s="6">
        <f t="shared" si="1"/>
        <v>30</v>
      </c>
      <c r="C38" s="7"/>
      <c r="D38" s="104"/>
      <c r="E38" s="104"/>
      <c r="F38" s="104"/>
      <c r="G38" s="104"/>
      <c r="H38" s="104"/>
      <c r="I38" s="104"/>
      <c r="J38" s="4"/>
      <c r="K38" s="4"/>
      <c r="L38" s="4"/>
      <c r="M38" s="4"/>
      <c r="N38" s="4"/>
      <c r="O38" s="4"/>
      <c r="P38" s="4"/>
      <c r="Q38" s="39"/>
    </row>
    <row r="39" spans="2:21" x14ac:dyDescent="0.25">
      <c r="B39" s="6">
        <f t="shared" si="1"/>
        <v>31</v>
      </c>
      <c r="C39" s="7"/>
      <c r="D39" s="104"/>
      <c r="E39" s="104"/>
      <c r="F39" s="104"/>
      <c r="G39" s="104"/>
      <c r="H39" s="104"/>
      <c r="I39" s="104"/>
      <c r="J39" s="4"/>
      <c r="K39" s="4"/>
      <c r="L39" s="4"/>
      <c r="M39" s="4"/>
      <c r="N39" s="4"/>
      <c r="O39" s="4"/>
      <c r="P39" s="4"/>
      <c r="Q39" s="39"/>
    </row>
    <row r="40" spans="2:21" x14ac:dyDescent="0.25">
      <c r="B40" s="6">
        <f t="shared" si="1"/>
        <v>32</v>
      </c>
      <c r="C40" s="7"/>
      <c r="D40" s="104"/>
      <c r="E40" s="104"/>
      <c r="F40" s="104"/>
      <c r="G40" s="104"/>
      <c r="H40" s="104"/>
      <c r="I40" s="104"/>
      <c r="J40" s="4"/>
      <c r="K40" s="4"/>
      <c r="L40" s="4"/>
      <c r="M40" s="4"/>
      <c r="N40" s="4"/>
      <c r="O40" s="4"/>
      <c r="P40" s="4"/>
      <c r="Q40" s="39"/>
    </row>
    <row r="41" spans="2:21" x14ac:dyDescent="0.25">
      <c r="B41" s="6">
        <f t="shared" si="1"/>
        <v>33</v>
      </c>
      <c r="C41" s="7"/>
      <c r="D41" s="104"/>
      <c r="E41" s="104"/>
      <c r="F41" s="104"/>
      <c r="G41" s="104"/>
      <c r="H41" s="104"/>
      <c r="I41" s="104"/>
      <c r="J41" s="4"/>
      <c r="K41" s="4"/>
      <c r="L41" s="4"/>
      <c r="M41" s="4"/>
      <c r="N41" s="4"/>
      <c r="O41" s="4"/>
      <c r="P41" s="4"/>
      <c r="Q41" s="39"/>
    </row>
    <row r="42" spans="2:21" x14ac:dyDescent="0.25">
      <c r="B42" s="6">
        <f t="shared" si="1"/>
        <v>34</v>
      </c>
      <c r="C42" s="7"/>
      <c r="D42" s="104"/>
      <c r="E42" s="104"/>
      <c r="F42" s="104"/>
      <c r="G42" s="104"/>
      <c r="H42" s="104"/>
      <c r="I42" s="104"/>
      <c r="J42" s="4"/>
      <c r="K42" s="4"/>
      <c r="L42" s="4"/>
      <c r="M42" s="4"/>
      <c r="N42" s="4"/>
      <c r="O42" s="4"/>
      <c r="P42" s="4"/>
      <c r="Q42" s="39"/>
    </row>
    <row r="43" spans="2:21" x14ac:dyDescent="0.25">
      <c r="B43" s="6">
        <f t="shared" si="1"/>
        <v>35</v>
      </c>
      <c r="C43" s="7"/>
      <c r="D43" s="104"/>
      <c r="E43" s="104"/>
      <c r="F43" s="104"/>
      <c r="G43" s="104"/>
      <c r="H43" s="104"/>
      <c r="I43" s="104"/>
      <c r="J43" s="4"/>
      <c r="K43" s="4"/>
      <c r="L43" s="4"/>
      <c r="M43" s="4"/>
      <c r="N43" s="4"/>
      <c r="O43" s="4"/>
      <c r="P43" s="4"/>
      <c r="Q43" s="39"/>
    </row>
    <row r="44" spans="2:21" x14ac:dyDescent="0.25">
      <c r="B44" s="6">
        <f t="shared" si="1"/>
        <v>36</v>
      </c>
      <c r="C44" s="7"/>
      <c r="D44" s="104"/>
      <c r="E44" s="104"/>
      <c r="F44" s="104"/>
      <c r="G44" s="104"/>
      <c r="H44" s="104"/>
      <c r="I44" s="104"/>
      <c r="J44" s="4"/>
      <c r="K44" s="4"/>
      <c r="L44" s="4"/>
      <c r="M44" s="4"/>
      <c r="N44" s="4"/>
      <c r="O44" s="4"/>
      <c r="P44" s="4"/>
      <c r="Q44" s="39"/>
    </row>
    <row r="45" spans="2:21" x14ac:dyDescent="0.25">
      <c r="B45" s="6">
        <f t="shared" si="1"/>
        <v>37</v>
      </c>
      <c r="C45" s="7"/>
      <c r="D45" s="104"/>
      <c r="E45" s="104"/>
      <c r="F45" s="104"/>
      <c r="G45" s="104"/>
      <c r="H45" s="104"/>
      <c r="I45" s="104"/>
      <c r="J45" s="30"/>
      <c r="K45" s="4"/>
      <c r="L45" s="4"/>
      <c r="M45" s="4"/>
      <c r="N45" s="4"/>
      <c r="O45" s="4"/>
      <c r="P45" s="4"/>
      <c r="Q45" s="39"/>
    </row>
    <row r="46" spans="2:21" x14ac:dyDescent="0.25">
      <c r="B46" s="6">
        <f t="shared" si="1"/>
        <v>38</v>
      </c>
      <c r="C46" s="3"/>
      <c r="D46" s="105"/>
      <c r="E46" s="106"/>
      <c r="F46" s="106"/>
      <c r="G46" s="106"/>
      <c r="H46" s="106"/>
      <c r="I46" s="107"/>
      <c r="J46" s="18">
        <f>SUM(J9:J33)/25</f>
        <v>82.08</v>
      </c>
      <c r="K46" s="18">
        <f>SUM(K9:K30)/25</f>
        <v>72.36</v>
      </c>
      <c r="L46" s="18">
        <f>SUM(L9:L33)/25</f>
        <v>59.64</v>
      </c>
      <c r="M46" s="18">
        <f>SUM(M9:M28)/16</f>
        <v>0</v>
      </c>
      <c r="N46" s="18">
        <f t="shared" ref="N46" si="2">SUM(N9:N28)/20</f>
        <v>0</v>
      </c>
      <c r="O46" s="18">
        <f t="shared" ref="O46" si="3">SUM(O9:O19)/11</f>
        <v>0</v>
      </c>
      <c r="P46" s="23"/>
      <c r="Q46" s="18">
        <f>SUM(Q9:Q28)/22</f>
        <v>33.295454545454554</v>
      </c>
    </row>
    <row r="47" spans="2:21" x14ac:dyDescent="0.25">
      <c r="C47" s="99"/>
      <c r="D47" s="99"/>
      <c r="E47" s="1"/>
      <c r="H47" s="108" t="s">
        <v>19</v>
      </c>
      <c r="I47" s="108"/>
      <c r="J47" s="11">
        <f>COUNTIF(J9:J33,"&gt;=70")</f>
        <v>22</v>
      </c>
      <c r="K47" s="11">
        <f>COUNTIF(K9:K40,"&gt;=70")</f>
        <v>22</v>
      </c>
      <c r="L47" s="11">
        <f t="shared" ref="L47:P47" si="4">COUNTIF(L9:L40,"&gt;=70")</f>
        <v>16</v>
      </c>
      <c r="M47" s="11">
        <f t="shared" si="4"/>
        <v>0</v>
      </c>
      <c r="N47" s="11">
        <f t="shared" si="4"/>
        <v>0</v>
      </c>
      <c r="O47" s="11">
        <f t="shared" si="4"/>
        <v>0</v>
      </c>
      <c r="P47" s="11">
        <f t="shared" si="4"/>
        <v>0</v>
      </c>
      <c r="Q47" s="15">
        <f>COUNTIF(Q9:Q41,"&gt;=70")</f>
        <v>0</v>
      </c>
    </row>
    <row r="48" spans="2:21" x14ac:dyDescent="0.25">
      <c r="C48" s="99"/>
      <c r="D48" s="99"/>
      <c r="E48" s="8"/>
      <c r="H48" s="102" t="s">
        <v>20</v>
      </c>
      <c r="I48" s="102"/>
      <c r="J48" s="12">
        <f>COUNTIF(J9:J44,"&lt;70")</f>
        <v>3</v>
      </c>
      <c r="K48" s="12">
        <f>COUNTIF(K9:K33,"&lt;70")</f>
        <v>3</v>
      </c>
      <c r="L48" s="12">
        <f>COUNTIF(L9:L44,"&lt;70")</f>
        <v>9</v>
      </c>
      <c r="M48" s="12">
        <f t="shared" ref="M48:O48" si="5">COUNTIF(M9:M44,"&lt;70")</f>
        <v>0</v>
      </c>
      <c r="N48" s="12">
        <f t="shared" si="5"/>
        <v>0</v>
      </c>
      <c r="O48" s="12">
        <f t="shared" si="5"/>
        <v>0</v>
      </c>
      <c r="P48" s="12">
        <v>0</v>
      </c>
      <c r="Q48" s="12">
        <f>COUNTIF(Q9:Q46,"&lt;70")</f>
        <v>26</v>
      </c>
    </row>
    <row r="49" spans="3:17" x14ac:dyDescent="0.25">
      <c r="C49" s="99"/>
      <c r="D49" s="99"/>
      <c r="E49" s="99"/>
      <c r="H49" s="102" t="s">
        <v>21</v>
      </c>
      <c r="I49" s="102"/>
      <c r="J49" s="12">
        <f>COUNT(J9:J45)</f>
        <v>25</v>
      </c>
      <c r="K49" s="12">
        <f t="shared" ref="K49:O49" si="6">COUNT(K9:K45)</f>
        <v>25</v>
      </c>
      <c r="L49" s="12">
        <f t="shared" si="6"/>
        <v>25</v>
      </c>
      <c r="M49" s="12">
        <f t="shared" si="6"/>
        <v>0</v>
      </c>
      <c r="N49" s="12">
        <f t="shared" si="6"/>
        <v>0</v>
      </c>
      <c r="O49" s="12">
        <f t="shared" si="6"/>
        <v>0</v>
      </c>
      <c r="P49" s="12">
        <v>0</v>
      </c>
      <c r="Q49" s="12">
        <f>COUNT(Q9:Q46)</f>
        <v>26</v>
      </c>
    </row>
    <row r="50" spans="3:17" x14ac:dyDescent="0.25">
      <c r="C50" s="99"/>
      <c r="D50" s="99"/>
      <c r="E50" s="1"/>
      <c r="H50" s="103" t="s">
        <v>16</v>
      </c>
      <c r="I50" s="103"/>
      <c r="J50" s="13">
        <f>J47/J49</f>
        <v>0.88</v>
      </c>
      <c r="K50" s="13">
        <f>K47/K49</f>
        <v>0.88</v>
      </c>
      <c r="L50" s="13">
        <f t="shared" ref="L50:Q50" si="7">L47/L49</f>
        <v>0.64</v>
      </c>
      <c r="M50" s="13" t="e">
        <f t="shared" si="7"/>
        <v>#DIV/0!</v>
      </c>
      <c r="N50" s="14" t="e">
        <f t="shared" si="7"/>
        <v>#DIV/0!</v>
      </c>
      <c r="O50" s="14" t="e">
        <f t="shared" si="7"/>
        <v>#DIV/0!</v>
      </c>
      <c r="P50" s="14" t="e">
        <f t="shared" si="7"/>
        <v>#DIV/0!</v>
      </c>
      <c r="Q50" s="14">
        <f t="shared" si="7"/>
        <v>0</v>
      </c>
    </row>
    <row r="51" spans="3:17" x14ac:dyDescent="0.25">
      <c r="C51" s="99"/>
      <c r="D51" s="99"/>
      <c r="E51" s="1"/>
      <c r="H51" s="103" t="s">
        <v>17</v>
      </c>
      <c r="I51" s="103"/>
      <c r="J51" s="13">
        <f>J48/J49</f>
        <v>0.12</v>
      </c>
      <c r="K51" s="13">
        <f t="shared" ref="K51:Q51" si="8">K48/K49</f>
        <v>0.12</v>
      </c>
      <c r="L51" s="14">
        <f t="shared" si="8"/>
        <v>0.36</v>
      </c>
      <c r="M51" s="14" t="e">
        <f t="shared" si="8"/>
        <v>#DIV/0!</v>
      </c>
      <c r="N51" s="14" t="e">
        <f t="shared" si="8"/>
        <v>#DIV/0!</v>
      </c>
      <c r="O51" s="14" t="e">
        <f t="shared" si="8"/>
        <v>#DIV/0!</v>
      </c>
      <c r="P51" s="14" t="e">
        <f t="shared" si="8"/>
        <v>#DIV/0!</v>
      </c>
      <c r="Q51" s="14">
        <f t="shared" si="8"/>
        <v>1</v>
      </c>
    </row>
    <row r="52" spans="3:17" x14ac:dyDescent="0.25">
      <c r="C52" s="99"/>
      <c r="D52" s="99"/>
      <c r="E52" s="8"/>
      <c r="J52" s="16">
        <f>COUNTIF(J9:J29, "&gt;=82")</f>
        <v>18</v>
      </c>
      <c r="K52" s="16">
        <f>COUNTIF(K9:K29, "&gt;=72")</f>
        <v>18</v>
      </c>
      <c r="L52" s="16">
        <f>COUNTIF(L9:L29, "&gt;=59")</f>
        <v>14</v>
      </c>
      <c r="M52" s="16">
        <f>COUNTIF(M9:M29, "&gt;=64")</f>
        <v>0</v>
      </c>
      <c r="N52" s="16">
        <f>COUNTIF(N9:N29, "&gt;=55")</f>
        <v>0</v>
      </c>
      <c r="O52" s="16">
        <f>COUNTIF(O9:O45,"&gt;91")</f>
        <v>0</v>
      </c>
      <c r="P52" s="22"/>
      <c r="Q52" s="16">
        <f>COUNTIF(Q9:Q29, "&gt;=74")</f>
        <v>0</v>
      </c>
    </row>
    <row r="53" spans="3:17" x14ac:dyDescent="0.25">
      <c r="C53" s="1"/>
      <c r="D53" s="1"/>
      <c r="E53" s="8"/>
      <c r="J53" s="17">
        <f>J52/25</f>
        <v>0.72</v>
      </c>
      <c r="K53" s="17">
        <f t="shared" ref="K53:N53" si="9">K52/20</f>
        <v>0.9</v>
      </c>
      <c r="L53" s="17">
        <f>L52/20</f>
        <v>0.7</v>
      </c>
      <c r="M53" s="17">
        <f>M52/18</f>
        <v>0</v>
      </c>
      <c r="N53" s="17">
        <f t="shared" si="9"/>
        <v>0</v>
      </c>
      <c r="O53" s="17" t="e">
        <f t="shared" ref="O53" si="10">O52/O49</f>
        <v>#DIV/0!</v>
      </c>
      <c r="P53" s="22"/>
      <c r="Q53" s="17">
        <f t="shared" ref="Q53" si="11">Q52/20</f>
        <v>0</v>
      </c>
    </row>
    <row r="54" spans="3:17" x14ac:dyDescent="0.25">
      <c r="J54" s="100"/>
      <c r="K54" s="100"/>
      <c r="L54" s="100"/>
      <c r="M54" s="100"/>
      <c r="N54" s="100"/>
      <c r="O54" s="100"/>
      <c r="P54" s="100"/>
    </row>
    <row r="55" spans="3:17" x14ac:dyDescent="0.25">
      <c r="J55" s="101" t="s">
        <v>18</v>
      </c>
      <c r="K55" s="101"/>
      <c r="L55" s="101"/>
      <c r="M55" s="101"/>
      <c r="N55" s="101"/>
      <c r="O55" s="101"/>
      <c r="P55" s="101"/>
    </row>
  </sheetData>
  <mergeCells count="60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C48:D48"/>
    <mergeCell ref="H48:I48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C47:D47"/>
    <mergeCell ref="H47:I47"/>
    <mergeCell ref="C52:D52"/>
    <mergeCell ref="J54:P54"/>
    <mergeCell ref="J55:P55"/>
    <mergeCell ref="C49:E49"/>
    <mergeCell ref="H49:I49"/>
    <mergeCell ref="C50:D50"/>
    <mergeCell ref="H50:I50"/>
    <mergeCell ref="C51:D51"/>
    <mergeCell ref="H51:I51"/>
  </mergeCells>
  <conditionalFormatting sqref="J9:J13 J15:J30">
    <cfRule type="cellIs" dxfId="33" priority="7" operator="lessThan">
      <formula>70</formula>
    </cfRule>
  </conditionalFormatting>
  <conditionalFormatting sqref="J9:J13 J15:J30">
    <cfRule type="cellIs" priority="8" operator="lessThan">
      <formula>70</formula>
    </cfRule>
  </conditionalFormatting>
  <conditionalFormatting sqref="L9:L33">
    <cfRule type="cellIs" priority="4" operator="lessThan">
      <formula>70</formula>
    </cfRule>
    <cfRule type="cellIs" dxfId="32" priority="1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48"/>
  <sheetViews>
    <sheetView topLeftCell="A28" zoomScale="109" zoomScaleNormal="85" workbookViewId="0">
      <selection activeCell="O45" activeCellId="1" sqref="O39 O45:O4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8" width="7.7109375" customWidth="1"/>
    <col min="9" max="9" width="4.140625" customWidth="1"/>
    <col min="10" max="11" width="4.140625" hidden="1" customWidth="1"/>
    <col min="12" max="12" width="7.28515625" hidden="1" customWidth="1"/>
    <col min="13" max="13" width="6" customWidth="1"/>
    <col min="14" max="14" width="5.7109375" customWidth="1"/>
    <col min="15" max="15" width="5.7109375" style="1" customWidth="1"/>
    <col min="16" max="16" width="7" customWidth="1"/>
    <col min="17" max="17" width="5.140625" customWidth="1"/>
    <col min="18" max="18" width="6.140625" customWidth="1"/>
    <col min="19" max="19" width="5.7109375" customWidth="1"/>
    <col min="20" max="20" width="8.7109375" customWidth="1"/>
    <col min="21" max="22" width="5.7109375" customWidth="1"/>
    <col min="23" max="23" width="11.5703125" customWidth="1"/>
    <col min="24" max="24" width="13.28515625" customWidth="1"/>
  </cols>
  <sheetData>
    <row r="2" spans="2:24" ht="15.75" x14ac:dyDescent="0.25">
      <c r="B2" s="113" t="s">
        <v>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2"/>
    </row>
    <row r="3" spans="2:24" x14ac:dyDescent="0.25">
      <c r="C3" s="114" t="s">
        <v>8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"/>
    </row>
    <row r="4" spans="2:24" x14ac:dyDescent="0.25">
      <c r="C4" t="s">
        <v>0</v>
      </c>
      <c r="D4" s="115" t="s">
        <v>211</v>
      </c>
      <c r="E4" s="115"/>
      <c r="F4" s="115"/>
      <c r="G4" s="115"/>
      <c r="I4" t="s">
        <v>1</v>
      </c>
      <c r="M4" s="116" t="s">
        <v>212</v>
      </c>
      <c r="N4" s="116"/>
      <c r="P4" t="s">
        <v>2</v>
      </c>
      <c r="Q4" s="117">
        <v>45982</v>
      </c>
      <c r="R4" s="117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116" t="s">
        <v>210</v>
      </c>
      <c r="E6" s="116"/>
      <c r="F6" s="116"/>
      <c r="G6" s="116"/>
      <c r="I6" s="99" t="s">
        <v>22</v>
      </c>
      <c r="J6" s="99"/>
      <c r="K6" s="99"/>
      <c r="L6" s="99"/>
      <c r="M6" s="99"/>
      <c r="N6" s="118" t="s">
        <v>24</v>
      </c>
      <c r="O6" s="118"/>
      <c r="P6" s="118"/>
      <c r="Q6" s="118"/>
      <c r="R6" s="118"/>
      <c r="S6" s="118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119" t="s">
        <v>5</v>
      </c>
      <c r="E8" s="119"/>
      <c r="F8" s="119"/>
      <c r="G8" s="119"/>
      <c r="H8" s="119"/>
      <c r="I8" s="119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4" ht="15.75" x14ac:dyDescent="0.25">
      <c r="B9" s="6">
        <v>1</v>
      </c>
      <c r="C9" s="78" t="s">
        <v>83</v>
      </c>
      <c r="D9" s="109" t="s">
        <v>100</v>
      </c>
      <c r="E9" s="109"/>
      <c r="F9" s="109"/>
      <c r="G9" s="109"/>
      <c r="H9" s="109"/>
      <c r="I9" s="109"/>
      <c r="J9" s="36"/>
      <c r="K9" s="36"/>
      <c r="L9" s="36"/>
      <c r="M9" s="81">
        <v>94</v>
      </c>
      <c r="N9" s="32">
        <v>92</v>
      </c>
      <c r="O9" s="93">
        <v>90</v>
      </c>
      <c r="P9" s="59"/>
      <c r="Q9" s="26"/>
      <c r="R9" s="61"/>
      <c r="S9" s="4">
        <v>0</v>
      </c>
      <c r="T9" s="10">
        <f>SUM(M9:R9)/6</f>
        <v>46</v>
      </c>
      <c r="V9" s="24"/>
      <c r="W9" s="77"/>
      <c r="X9" s="77"/>
    </row>
    <row r="10" spans="2:24" ht="15.75" x14ac:dyDescent="0.25">
      <c r="B10" s="6">
        <f>B9+1</f>
        <v>2</v>
      </c>
      <c r="C10" s="78" t="s">
        <v>84</v>
      </c>
      <c r="D10" s="109" t="s">
        <v>76</v>
      </c>
      <c r="E10" s="109"/>
      <c r="F10" s="109"/>
      <c r="G10" s="109"/>
      <c r="H10" s="109"/>
      <c r="I10" s="109"/>
      <c r="J10" s="36"/>
      <c r="K10" s="36"/>
      <c r="L10" s="36"/>
      <c r="M10" s="81">
        <v>86</v>
      </c>
      <c r="N10" s="32">
        <v>96</v>
      </c>
      <c r="O10" s="96">
        <v>89</v>
      </c>
      <c r="P10" s="60"/>
      <c r="Q10" s="31"/>
      <c r="R10" s="62"/>
      <c r="S10" s="4">
        <v>0</v>
      </c>
      <c r="T10" s="10">
        <f t="shared" ref="T10:T31" si="0">SUM(M10:R10)/6</f>
        <v>45.166666666666664</v>
      </c>
      <c r="V10" s="24"/>
      <c r="W10" s="77"/>
      <c r="X10" s="77"/>
    </row>
    <row r="11" spans="2:24" ht="15.75" x14ac:dyDescent="0.25">
      <c r="B11" s="6">
        <f t="shared" ref="B11:B19" si="1">B10+1</f>
        <v>3</v>
      </c>
      <c r="C11" s="78" t="s">
        <v>85</v>
      </c>
      <c r="D11" s="109" t="s">
        <v>77</v>
      </c>
      <c r="E11" s="109"/>
      <c r="F11" s="109"/>
      <c r="G11" s="109"/>
      <c r="H11" s="109"/>
      <c r="I11" s="109"/>
      <c r="J11" s="36"/>
      <c r="K11" s="36"/>
      <c r="L11" s="36"/>
      <c r="M11" s="81">
        <v>94</v>
      </c>
      <c r="N11" s="37">
        <v>0</v>
      </c>
      <c r="O11" s="96">
        <v>0</v>
      </c>
      <c r="P11" s="59"/>
      <c r="Q11" s="26"/>
      <c r="R11" s="61"/>
      <c r="S11" s="4">
        <v>0</v>
      </c>
      <c r="T11" s="10">
        <f t="shared" si="0"/>
        <v>15.666666666666666</v>
      </c>
      <c r="V11" s="24"/>
      <c r="W11" s="77"/>
      <c r="X11" s="77"/>
    </row>
    <row r="12" spans="2:24" ht="15.75" x14ac:dyDescent="0.25">
      <c r="B12" s="6">
        <f t="shared" si="1"/>
        <v>4</v>
      </c>
      <c r="C12" s="78" t="s">
        <v>86</v>
      </c>
      <c r="D12" s="109" t="s">
        <v>78</v>
      </c>
      <c r="E12" s="109"/>
      <c r="F12" s="109"/>
      <c r="G12" s="109"/>
      <c r="H12" s="109"/>
      <c r="I12" s="109"/>
      <c r="J12" s="36"/>
      <c r="K12" s="36"/>
      <c r="L12" s="36"/>
      <c r="M12" s="81">
        <v>86</v>
      </c>
      <c r="N12" s="32">
        <v>93</v>
      </c>
      <c r="O12" s="96">
        <v>91</v>
      </c>
      <c r="P12" s="70"/>
      <c r="Q12" s="26"/>
      <c r="R12" s="38"/>
      <c r="S12" s="4">
        <v>0</v>
      </c>
      <c r="T12" s="10">
        <f t="shared" si="0"/>
        <v>45</v>
      </c>
      <c r="V12" s="24"/>
      <c r="W12" s="77"/>
      <c r="X12" s="77"/>
    </row>
    <row r="13" spans="2:24" ht="15.75" x14ac:dyDescent="0.25">
      <c r="B13" s="6">
        <f t="shared" si="1"/>
        <v>5</v>
      </c>
      <c r="C13" s="78" t="s">
        <v>87</v>
      </c>
      <c r="D13" s="109" t="s">
        <v>101</v>
      </c>
      <c r="E13" s="109"/>
      <c r="F13" s="109"/>
      <c r="G13" s="109"/>
      <c r="H13" s="109"/>
      <c r="I13" s="109"/>
      <c r="J13" s="36"/>
      <c r="K13" s="36"/>
      <c r="L13" s="36"/>
      <c r="M13" s="81">
        <v>97</v>
      </c>
      <c r="N13" s="32">
        <v>100</v>
      </c>
      <c r="O13" s="96">
        <v>94</v>
      </c>
      <c r="P13" s="59"/>
      <c r="Q13" s="26"/>
      <c r="R13" s="61"/>
      <c r="S13" s="4">
        <v>0</v>
      </c>
      <c r="T13" s="10">
        <f t="shared" si="0"/>
        <v>48.5</v>
      </c>
      <c r="V13" s="24"/>
      <c r="W13" s="77"/>
      <c r="X13" s="77"/>
    </row>
    <row r="14" spans="2:24" ht="15.75" x14ac:dyDescent="0.25">
      <c r="B14" s="6">
        <f t="shared" si="1"/>
        <v>6</v>
      </c>
      <c r="C14" s="78" t="s">
        <v>88</v>
      </c>
      <c r="D14" s="109" t="s">
        <v>102</v>
      </c>
      <c r="E14" s="109"/>
      <c r="F14" s="109"/>
      <c r="G14" s="109"/>
      <c r="H14" s="109"/>
      <c r="I14" s="109"/>
      <c r="J14" s="36"/>
      <c r="K14" s="36"/>
      <c r="L14" s="36"/>
      <c r="M14" s="81">
        <v>94</v>
      </c>
      <c r="N14" s="32">
        <v>100</v>
      </c>
      <c r="O14" s="96">
        <v>0</v>
      </c>
      <c r="P14" s="70"/>
      <c r="Q14" s="26"/>
      <c r="R14" s="61"/>
      <c r="S14" s="4">
        <v>0</v>
      </c>
      <c r="T14" s="10">
        <f t="shared" si="0"/>
        <v>32.333333333333336</v>
      </c>
      <c r="V14" s="24"/>
      <c r="W14" s="77"/>
      <c r="X14" s="77"/>
    </row>
    <row r="15" spans="2:24" ht="15.75" x14ac:dyDescent="0.25">
      <c r="B15" s="6">
        <f t="shared" si="1"/>
        <v>7</v>
      </c>
      <c r="C15" s="78" t="s">
        <v>89</v>
      </c>
      <c r="D15" s="109" t="s">
        <v>103</v>
      </c>
      <c r="E15" s="109"/>
      <c r="F15" s="109"/>
      <c r="G15" s="109"/>
      <c r="H15" s="109"/>
      <c r="I15" s="109"/>
      <c r="J15" s="36"/>
      <c r="K15" s="36"/>
      <c r="L15" s="36"/>
      <c r="M15" s="81">
        <v>93</v>
      </c>
      <c r="N15" s="32">
        <v>100</v>
      </c>
      <c r="O15" s="96">
        <v>94</v>
      </c>
      <c r="P15" s="59"/>
      <c r="Q15" s="26"/>
      <c r="R15" s="61"/>
      <c r="S15" s="4">
        <v>0</v>
      </c>
      <c r="T15" s="10">
        <f t="shared" si="0"/>
        <v>47.833333333333336</v>
      </c>
      <c r="V15" s="24"/>
      <c r="W15" s="77"/>
      <c r="X15" s="77"/>
    </row>
    <row r="16" spans="2:24" ht="15.75" x14ac:dyDescent="0.25">
      <c r="B16" s="6">
        <f t="shared" si="1"/>
        <v>8</v>
      </c>
      <c r="C16" s="78" t="s">
        <v>90</v>
      </c>
      <c r="D16" s="109" t="s">
        <v>104</v>
      </c>
      <c r="E16" s="109"/>
      <c r="F16" s="109"/>
      <c r="G16" s="109"/>
      <c r="H16" s="109"/>
      <c r="I16" s="109"/>
      <c r="J16" s="36"/>
      <c r="K16" s="36"/>
      <c r="L16" s="36"/>
      <c r="M16" s="81">
        <v>94</v>
      </c>
      <c r="N16" s="32">
        <v>96</v>
      </c>
      <c r="O16" s="96">
        <v>96</v>
      </c>
      <c r="P16" s="59"/>
      <c r="Q16" s="26"/>
      <c r="R16" s="61"/>
      <c r="S16" s="4">
        <v>0</v>
      </c>
      <c r="T16" s="10">
        <f t="shared" si="0"/>
        <v>47.666666666666664</v>
      </c>
      <c r="V16" s="24"/>
      <c r="W16" s="77"/>
      <c r="X16" s="77"/>
    </row>
    <row r="17" spans="2:24" ht="15.75" x14ac:dyDescent="0.25">
      <c r="B17" s="6">
        <f t="shared" si="1"/>
        <v>9</v>
      </c>
      <c r="C17" s="78" t="s">
        <v>91</v>
      </c>
      <c r="D17" s="109" t="s">
        <v>105</v>
      </c>
      <c r="E17" s="109"/>
      <c r="F17" s="109"/>
      <c r="G17" s="109"/>
      <c r="H17" s="109"/>
      <c r="I17" s="109"/>
      <c r="J17" s="36"/>
      <c r="K17" s="36"/>
      <c r="L17" s="36"/>
      <c r="M17" s="81">
        <v>94</v>
      </c>
      <c r="N17" s="32">
        <v>89</v>
      </c>
      <c r="O17" s="96">
        <v>98</v>
      </c>
      <c r="P17" s="59"/>
      <c r="Q17" s="26"/>
      <c r="R17" s="61"/>
      <c r="S17" s="4">
        <v>0</v>
      </c>
      <c r="T17" s="10">
        <f t="shared" si="0"/>
        <v>46.833333333333336</v>
      </c>
      <c r="V17" s="24"/>
      <c r="W17" s="77"/>
      <c r="X17" s="77"/>
    </row>
    <row r="18" spans="2:24" ht="15.75" x14ac:dyDescent="0.25">
      <c r="B18" s="6">
        <f t="shared" si="1"/>
        <v>10</v>
      </c>
      <c r="C18" s="78" t="s">
        <v>92</v>
      </c>
      <c r="D18" s="109" t="s">
        <v>106</v>
      </c>
      <c r="E18" s="109"/>
      <c r="F18" s="109"/>
      <c r="G18" s="109"/>
      <c r="H18" s="109"/>
      <c r="I18" s="109"/>
      <c r="J18" s="36"/>
      <c r="K18" s="36"/>
      <c r="L18" s="36"/>
      <c r="M18" s="81">
        <v>82</v>
      </c>
      <c r="N18" s="32">
        <v>92</v>
      </c>
      <c r="O18" s="96">
        <v>0</v>
      </c>
      <c r="P18" s="59"/>
      <c r="Q18" s="26"/>
      <c r="R18" s="61"/>
      <c r="S18" s="4">
        <v>0</v>
      </c>
      <c r="T18" s="10">
        <f t="shared" si="0"/>
        <v>29</v>
      </c>
      <c r="V18" s="24"/>
      <c r="W18" s="77"/>
      <c r="X18" s="77"/>
    </row>
    <row r="19" spans="2:24" ht="15.75" x14ac:dyDescent="0.25">
      <c r="B19" s="6">
        <f t="shared" si="1"/>
        <v>11</v>
      </c>
      <c r="C19" s="78" t="s">
        <v>93</v>
      </c>
      <c r="D19" s="109" t="s">
        <v>79</v>
      </c>
      <c r="E19" s="109"/>
      <c r="F19" s="109"/>
      <c r="G19" s="109"/>
      <c r="H19" s="109"/>
      <c r="I19" s="109"/>
      <c r="J19" s="36"/>
      <c r="K19" s="36"/>
      <c r="L19" s="36"/>
      <c r="M19" s="81">
        <v>94</v>
      </c>
      <c r="N19" s="37">
        <v>0</v>
      </c>
      <c r="O19" s="97">
        <v>0</v>
      </c>
      <c r="P19" s="59"/>
      <c r="Q19" s="26"/>
      <c r="R19" s="61"/>
      <c r="S19" s="4">
        <v>0</v>
      </c>
      <c r="T19" s="10">
        <f t="shared" si="0"/>
        <v>15.666666666666666</v>
      </c>
      <c r="V19" s="24"/>
      <c r="W19" s="77"/>
      <c r="X19" s="77"/>
    </row>
    <row r="20" spans="2:24" ht="15.75" x14ac:dyDescent="0.25">
      <c r="B20" s="6">
        <f t="shared" ref="B20:B38" si="2">B19+1</f>
        <v>12</v>
      </c>
      <c r="C20" s="78" t="s">
        <v>94</v>
      </c>
      <c r="D20" s="109" t="s">
        <v>107</v>
      </c>
      <c r="E20" s="109"/>
      <c r="F20" s="109"/>
      <c r="G20" s="109"/>
      <c r="H20" s="109"/>
      <c r="I20" s="109"/>
      <c r="J20" s="36"/>
      <c r="K20" s="36"/>
      <c r="L20" s="36"/>
      <c r="M20" s="81">
        <v>93</v>
      </c>
      <c r="N20" s="32">
        <v>98</v>
      </c>
      <c r="O20" s="96">
        <v>90</v>
      </c>
      <c r="P20" s="70"/>
      <c r="Q20" s="26"/>
      <c r="R20" s="61"/>
      <c r="S20" s="4">
        <v>0</v>
      </c>
      <c r="T20" s="10">
        <f t="shared" si="0"/>
        <v>46.833333333333336</v>
      </c>
      <c r="V20" s="24"/>
      <c r="W20" s="77"/>
      <c r="X20" s="77"/>
    </row>
    <row r="21" spans="2:24" ht="15.75" x14ac:dyDescent="0.25">
      <c r="B21" s="6">
        <f t="shared" si="2"/>
        <v>13</v>
      </c>
      <c r="C21" s="78" t="s">
        <v>95</v>
      </c>
      <c r="D21" s="109" t="s">
        <v>80</v>
      </c>
      <c r="E21" s="109"/>
      <c r="F21" s="109"/>
      <c r="G21" s="109"/>
      <c r="H21" s="109"/>
      <c r="I21" s="109"/>
      <c r="J21" s="36"/>
      <c r="K21" s="36"/>
      <c r="L21" s="36"/>
      <c r="M21" s="81">
        <v>90</v>
      </c>
      <c r="N21" s="32">
        <v>100</v>
      </c>
      <c r="O21" s="96">
        <v>94</v>
      </c>
      <c r="P21" s="70"/>
      <c r="Q21" s="26"/>
      <c r="R21" s="38"/>
      <c r="S21" s="4">
        <v>0</v>
      </c>
      <c r="T21" s="10">
        <f t="shared" si="0"/>
        <v>47.333333333333336</v>
      </c>
      <c r="V21" s="24"/>
      <c r="W21" s="77"/>
      <c r="X21" s="77"/>
    </row>
    <row r="22" spans="2:24" ht="15.75" x14ac:dyDescent="0.25">
      <c r="B22" s="6">
        <f t="shared" si="2"/>
        <v>14</v>
      </c>
      <c r="C22" s="78" t="s">
        <v>96</v>
      </c>
      <c r="D22" s="109" t="s">
        <v>81</v>
      </c>
      <c r="E22" s="109"/>
      <c r="F22" s="109"/>
      <c r="G22" s="109"/>
      <c r="H22" s="109"/>
      <c r="I22" s="109"/>
      <c r="J22" s="36"/>
      <c r="K22" s="36"/>
      <c r="L22" s="36"/>
      <c r="M22" s="81">
        <v>94</v>
      </c>
      <c r="N22" s="32">
        <v>100</v>
      </c>
      <c r="O22" s="96">
        <v>96</v>
      </c>
      <c r="P22" s="59"/>
      <c r="Q22" s="26"/>
      <c r="R22" s="38"/>
      <c r="S22" s="4">
        <v>0</v>
      </c>
      <c r="T22" s="10">
        <f t="shared" si="0"/>
        <v>48.333333333333336</v>
      </c>
      <c r="V22" s="24"/>
      <c r="W22" s="77"/>
      <c r="X22" s="77"/>
    </row>
    <row r="23" spans="2:24" ht="15.75" x14ac:dyDescent="0.25">
      <c r="B23" s="6">
        <f t="shared" si="2"/>
        <v>15</v>
      </c>
      <c r="C23" s="78" t="s">
        <v>97</v>
      </c>
      <c r="D23" s="109" t="s">
        <v>82</v>
      </c>
      <c r="E23" s="109"/>
      <c r="F23" s="109"/>
      <c r="G23" s="109"/>
      <c r="H23" s="109"/>
      <c r="I23" s="109"/>
      <c r="J23" s="36"/>
      <c r="K23" s="36"/>
      <c r="L23" s="36"/>
      <c r="M23" s="81">
        <v>90</v>
      </c>
      <c r="N23" s="32">
        <v>94</v>
      </c>
      <c r="O23" s="96">
        <v>98</v>
      </c>
      <c r="P23" s="59"/>
      <c r="Q23" s="26"/>
      <c r="R23" s="38"/>
      <c r="S23" s="4">
        <v>0</v>
      </c>
      <c r="T23" s="10">
        <f t="shared" si="0"/>
        <v>47</v>
      </c>
      <c r="V23" s="24"/>
      <c r="W23" s="77"/>
      <c r="X23" s="77"/>
    </row>
    <row r="24" spans="2:24" ht="15.75" x14ac:dyDescent="0.25">
      <c r="B24" s="6">
        <f t="shared" si="2"/>
        <v>16</v>
      </c>
      <c r="C24" s="78" t="s">
        <v>98</v>
      </c>
      <c r="D24" s="109" t="s">
        <v>108</v>
      </c>
      <c r="E24" s="109"/>
      <c r="F24" s="109"/>
      <c r="G24" s="109"/>
      <c r="H24" s="109"/>
      <c r="I24" s="109"/>
      <c r="J24" s="36"/>
      <c r="K24" s="36"/>
      <c r="L24" s="36"/>
      <c r="M24" s="81">
        <v>86</v>
      </c>
      <c r="N24" s="32">
        <v>98</v>
      </c>
      <c r="O24" s="96">
        <v>98</v>
      </c>
      <c r="P24" s="59"/>
      <c r="Q24" s="31"/>
      <c r="R24" s="62"/>
      <c r="S24" s="4">
        <v>0</v>
      </c>
      <c r="T24" s="10">
        <f t="shared" si="0"/>
        <v>47</v>
      </c>
      <c r="V24" s="24"/>
      <c r="W24" s="77"/>
      <c r="X24" s="77"/>
    </row>
    <row r="25" spans="2:24" ht="15.75" x14ac:dyDescent="0.25">
      <c r="B25" s="6">
        <f t="shared" si="2"/>
        <v>17</v>
      </c>
      <c r="C25" s="78" t="s">
        <v>99</v>
      </c>
      <c r="D25" s="109" t="s">
        <v>109</v>
      </c>
      <c r="E25" s="109"/>
      <c r="F25" s="109"/>
      <c r="G25" s="109"/>
      <c r="H25" s="109"/>
      <c r="I25" s="109"/>
      <c r="J25" s="36"/>
      <c r="K25" s="36"/>
      <c r="L25" s="36"/>
      <c r="M25" s="81">
        <v>94</v>
      </c>
      <c r="N25" s="32">
        <v>92</v>
      </c>
      <c r="O25" s="96">
        <v>98</v>
      </c>
      <c r="P25" s="59"/>
      <c r="Q25" s="26"/>
      <c r="R25" s="38"/>
      <c r="S25" s="4">
        <v>0</v>
      </c>
      <c r="T25" s="10">
        <f t="shared" si="0"/>
        <v>47.333333333333336</v>
      </c>
      <c r="V25" s="24"/>
      <c r="W25" s="77"/>
      <c r="X25" s="77"/>
    </row>
    <row r="26" spans="2:24" ht="15.75" x14ac:dyDescent="0.25">
      <c r="B26" s="6">
        <f t="shared" si="2"/>
        <v>18</v>
      </c>
      <c r="C26" s="3"/>
      <c r="D26" s="110"/>
      <c r="E26" s="111"/>
      <c r="F26" s="111"/>
      <c r="G26" s="111"/>
      <c r="H26" s="111"/>
      <c r="I26" s="112"/>
      <c r="J26" s="36"/>
      <c r="K26" s="36"/>
      <c r="L26" s="36"/>
      <c r="M26" s="29"/>
      <c r="N26" s="29"/>
      <c r="O26" s="26"/>
      <c r="P26" s="70"/>
      <c r="Q26" s="26"/>
      <c r="R26" s="38"/>
      <c r="S26" s="4">
        <v>0</v>
      </c>
      <c r="T26" s="10">
        <f t="shared" si="0"/>
        <v>0</v>
      </c>
      <c r="V26" s="24"/>
    </row>
    <row r="27" spans="2:24" ht="15.75" x14ac:dyDescent="0.25">
      <c r="B27" s="6">
        <f t="shared" si="2"/>
        <v>19</v>
      </c>
      <c r="C27" s="3"/>
      <c r="D27" s="110"/>
      <c r="E27" s="111"/>
      <c r="F27" s="111"/>
      <c r="G27" s="111"/>
      <c r="H27" s="111"/>
      <c r="I27" s="112"/>
      <c r="J27" s="36"/>
      <c r="K27" s="36"/>
      <c r="L27" s="36"/>
      <c r="M27" s="29"/>
      <c r="N27" s="29"/>
      <c r="O27" s="26"/>
      <c r="P27" s="70"/>
      <c r="Q27" s="26"/>
      <c r="R27" s="38"/>
      <c r="S27" s="4">
        <v>0</v>
      </c>
      <c r="T27" s="10">
        <f t="shared" si="0"/>
        <v>0</v>
      </c>
      <c r="V27" s="24"/>
    </row>
    <row r="28" spans="2:24" ht="15.75" x14ac:dyDescent="0.25">
      <c r="B28" s="6">
        <f t="shared" si="2"/>
        <v>20</v>
      </c>
      <c r="C28" s="3"/>
      <c r="D28" s="110"/>
      <c r="E28" s="111"/>
      <c r="F28" s="111"/>
      <c r="G28" s="111"/>
      <c r="H28" s="111"/>
      <c r="I28" s="112"/>
      <c r="J28" s="36"/>
      <c r="K28" s="36"/>
      <c r="L28" s="36"/>
      <c r="M28" s="29"/>
      <c r="N28" s="29"/>
      <c r="O28" s="26"/>
      <c r="P28" s="70"/>
      <c r="Q28" s="26"/>
      <c r="R28" s="38"/>
      <c r="S28" s="4">
        <v>0</v>
      </c>
      <c r="T28" s="10">
        <f t="shared" si="0"/>
        <v>0</v>
      </c>
      <c r="V28" s="24"/>
    </row>
    <row r="29" spans="2:24" ht="15.75" x14ac:dyDescent="0.25">
      <c r="B29" s="6">
        <f t="shared" si="2"/>
        <v>21</v>
      </c>
      <c r="C29" s="3"/>
      <c r="D29" s="110"/>
      <c r="E29" s="111"/>
      <c r="F29" s="111"/>
      <c r="G29" s="111"/>
      <c r="H29" s="111"/>
      <c r="I29" s="112"/>
      <c r="J29" s="36"/>
      <c r="K29" s="36"/>
      <c r="L29" s="36"/>
      <c r="M29" s="29"/>
      <c r="N29" s="29"/>
      <c r="O29" s="26"/>
      <c r="P29" s="70"/>
      <c r="Q29" s="9"/>
      <c r="R29" s="38"/>
      <c r="S29" s="4">
        <v>0</v>
      </c>
      <c r="T29" s="10">
        <f>SUM(M29:R29)/6</f>
        <v>0</v>
      </c>
      <c r="V29" s="24"/>
    </row>
    <row r="30" spans="2:24" ht="15.75" x14ac:dyDescent="0.25">
      <c r="B30" s="6">
        <f t="shared" si="2"/>
        <v>22</v>
      </c>
      <c r="C30" s="3"/>
      <c r="D30" s="110"/>
      <c r="E30" s="111"/>
      <c r="F30" s="111"/>
      <c r="G30" s="111"/>
      <c r="H30" s="111"/>
      <c r="I30" s="112"/>
      <c r="J30" s="36"/>
      <c r="K30" s="36"/>
      <c r="L30" s="36"/>
      <c r="M30" s="29"/>
      <c r="N30" s="29"/>
      <c r="O30" s="26"/>
      <c r="P30" s="70"/>
      <c r="Q30" s="49"/>
      <c r="R30" s="62"/>
      <c r="S30" s="4">
        <v>0</v>
      </c>
      <c r="T30" s="10">
        <f t="shared" si="0"/>
        <v>0</v>
      </c>
      <c r="V30" s="24"/>
    </row>
    <row r="31" spans="2:24" ht="15.75" x14ac:dyDescent="0.25">
      <c r="B31" s="6">
        <f t="shared" si="2"/>
        <v>23</v>
      </c>
      <c r="C31" s="3"/>
      <c r="D31" s="110"/>
      <c r="E31" s="111"/>
      <c r="F31" s="111"/>
      <c r="G31" s="111"/>
      <c r="H31" s="111"/>
      <c r="I31" s="112"/>
      <c r="J31" s="36"/>
      <c r="K31" s="36"/>
      <c r="L31" s="36"/>
      <c r="M31" s="29"/>
      <c r="N31" s="29"/>
      <c r="O31" s="26"/>
      <c r="P31" s="70"/>
      <c r="Q31" s="9"/>
      <c r="R31" s="38"/>
      <c r="S31" s="4">
        <v>0</v>
      </c>
      <c r="T31" s="10">
        <f t="shared" si="0"/>
        <v>0</v>
      </c>
      <c r="V31" s="24"/>
    </row>
    <row r="32" spans="2:24" ht="15.75" x14ac:dyDescent="0.25">
      <c r="B32" s="6">
        <f t="shared" si="2"/>
        <v>24</v>
      </c>
      <c r="C32" s="3"/>
      <c r="D32" s="110"/>
      <c r="E32" s="111"/>
      <c r="F32" s="111"/>
      <c r="G32" s="111"/>
      <c r="H32" s="111"/>
      <c r="I32" s="112"/>
      <c r="J32" s="36"/>
      <c r="K32" s="36"/>
      <c r="L32" s="36"/>
      <c r="N32" s="29"/>
      <c r="O32" s="26"/>
      <c r="P32" s="38"/>
      <c r="Q32" s="4"/>
      <c r="R32" s="4"/>
      <c r="S32" s="4"/>
      <c r="T32" s="10">
        <f t="shared" ref="T32:T35" si="3">SUM(M32:Q32)/4</f>
        <v>0</v>
      </c>
      <c r="V32" s="24"/>
    </row>
    <row r="33" spans="2:22" ht="15.75" x14ac:dyDescent="0.25">
      <c r="B33" s="6">
        <f t="shared" si="2"/>
        <v>25</v>
      </c>
      <c r="C33" s="3"/>
      <c r="D33" s="110"/>
      <c r="E33" s="111"/>
      <c r="F33" s="111"/>
      <c r="G33" s="111"/>
      <c r="H33" s="111"/>
      <c r="I33" s="112"/>
      <c r="J33" s="36"/>
      <c r="K33" s="36"/>
      <c r="L33" s="36"/>
      <c r="M33" s="43"/>
      <c r="N33" s="29"/>
      <c r="O33" s="50"/>
      <c r="P33" s="38"/>
      <c r="Q33" s="4"/>
      <c r="R33" s="4"/>
      <c r="S33" s="4"/>
      <c r="T33" s="10">
        <v>0</v>
      </c>
      <c r="V33" s="24"/>
    </row>
    <row r="34" spans="2:22" ht="15.75" x14ac:dyDescent="0.25">
      <c r="B34" s="6">
        <f t="shared" si="2"/>
        <v>26</v>
      </c>
      <c r="C34" s="3"/>
      <c r="D34" s="110"/>
      <c r="E34" s="111"/>
      <c r="F34" s="111"/>
      <c r="G34" s="111"/>
      <c r="H34" s="111"/>
      <c r="I34" s="112"/>
      <c r="J34" s="36"/>
      <c r="K34" s="36"/>
      <c r="L34" s="36"/>
      <c r="M34" s="42"/>
      <c r="N34" s="29"/>
      <c r="O34" s="51"/>
      <c r="P34" s="38"/>
      <c r="Q34" s="4"/>
      <c r="R34" s="4"/>
      <c r="S34" s="4"/>
      <c r="T34" s="10">
        <f t="shared" si="3"/>
        <v>0</v>
      </c>
      <c r="V34" s="24"/>
    </row>
    <row r="35" spans="2:22" ht="15.75" x14ac:dyDescent="0.25">
      <c r="B35" s="6">
        <f t="shared" si="2"/>
        <v>27</v>
      </c>
      <c r="C35" s="3"/>
      <c r="D35" s="110"/>
      <c r="E35" s="111"/>
      <c r="F35" s="111"/>
      <c r="G35" s="111"/>
      <c r="H35" s="111"/>
      <c r="I35" s="112"/>
      <c r="J35" s="36"/>
      <c r="K35" s="36"/>
      <c r="L35" s="36"/>
      <c r="M35" s="42"/>
      <c r="N35" s="29"/>
      <c r="O35" s="51"/>
      <c r="P35" s="38"/>
      <c r="Q35" s="4"/>
      <c r="R35" s="4"/>
      <c r="S35" s="4"/>
      <c r="T35" s="10">
        <f t="shared" si="3"/>
        <v>0</v>
      </c>
      <c r="V35" s="24"/>
    </row>
    <row r="36" spans="2:22" x14ac:dyDescent="0.25">
      <c r="B36" s="6">
        <f t="shared" si="2"/>
        <v>28</v>
      </c>
      <c r="C36" s="6"/>
      <c r="D36" s="104"/>
      <c r="E36" s="104"/>
      <c r="F36" s="104"/>
      <c r="G36" s="104"/>
      <c r="H36" s="104"/>
      <c r="I36" s="104"/>
      <c r="J36" s="6"/>
      <c r="K36" s="6"/>
      <c r="L36" s="6"/>
      <c r="M36" s="4"/>
      <c r="N36" s="44"/>
      <c r="O36" s="4"/>
      <c r="P36" s="4"/>
      <c r="Q36" s="4"/>
      <c r="R36" s="4"/>
      <c r="S36" s="4"/>
      <c r="T36" s="39"/>
    </row>
    <row r="37" spans="2:22" x14ac:dyDescent="0.25">
      <c r="B37" s="6">
        <f t="shared" si="2"/>
        <v>29</v>
      </c>
      <c r="C37" s="6"/>
      <c r="D37" s="104"/>
      <c r="E37" s="104"/>
      <c r="F37" s="104"/>
      <c r="G37" s="104"/>
      <c r="H37" s="104"/>
      <c r="I37" s="104"/>
      <c r="J37" s="6"/>
      <c r="K37" s="6"/>
      <c r="L37" s="6"/>
      <c r="M37" s="4"/>
      <c r="N37" s="4"/>
      <c r="O37" s="4"/>
      <c r="P37" s="4"/>
      <c r="Q37" s="4"/>
      <c r="R37" s="4"/>
      <c r="S37" s="4"/>
      <c r="T37" s="39"/>
    </row>
    <row r="38" spans="2:22" x14ac:dyDescent="0.25">
      <c r="B38" s="6">
        <f t="shared" si="2"/>
        <v>30</v>
      </c>
      <c r="C38" s="7"/>
      <c r="D38" s="104"/>
      <c r="E38" s="104"/>
      <c r="F38" s="104"/>
      <c r="G38" s="104"/>
      <c r="H38" s="104"/>
      <c r="I38" s="104"/>
      <c r="J38" s="6"/>
      <c r="K38" s="6"/>
      <c r="L38" s="6"/>
      <c r="M38" s="4"/>
      <c r="N38" s="4"/>
      <c r="O38" s="4"/>
      <c r="P38" s="4"/>
      <c r="Q38" s="4"/>
      <c r="R38" s="4"/>
      <c r="S38" s="4"/>
      <c r="T38" s="39"/>
    </row>
    <row r="39" spans="2:22" x14ac:dyDescent="0.25">
      <c r="B39" s="6" t="e">
        <f>#REF!+1</f>
        <v>#REF!</v>
      </c>
      <c r="C39" s="3"/>
      <c r="D39" s="105"/>
      <c r="E39" s="106"/>
      <c r="F39" s="106"/>
      <c r="G39" s="106"/>
      <c r="H39" s="106"/>
      <c r="I39" s="107"/>
      <c r="J39" s="35"/>
      <c r="K39" s="35"/>
      <c r="L39" s="35"/>
      <c r="M39" s="18">
        <f>SUM(M9:M28)/17</f>
        <v>91.470588235294116</v>
      </c>
      <c r="N39" s="18">
        <f>SUM(N9:N32)/17</f>
        <v>84.705882352941174</v>
      </c>
      <c r="O39" s="56">
        <f>SUM(O9:O32)/17</f>
        <v>72.117647058823536</v>
      </c>
      <c r="P39" s="18">
        <f>SUM(P9:P35)/23</f>
        <v>0</v>
      </c>
      <c r="Q39" s="18">
        <f>SUM(Q9:Q35)/23</f>
        <v>0</v>
      </c>
      <c r="R39" s="18">
        <f t="shared" ref="R39:T39" si="4">SUM(R9:R35)/23</f>
        <v>0</v>
      </c>
      <c r="S39" s="23"/>
      <c r="T39" s="18">
        <f t="shared" si="4"/>
        <v>30.586956521739136</v>
      </c>
    </row>
    <row r="40" spans="2:22" x14ac:dyDescent="0.25">
      <c r="C40" s="99"/>
      <c r="D40" s="99"/>
      <c r="E40" s="1"/>
      <c r="H40" s="108" t="s">
        <v>19</v>
      </c>
      <c r="I40" s="108"/>
      <c r="J40" s="11"/>
      <c r="K40" s="11"/>
      <c r="L40" s="11"/>
      <c r="M40" s="11">
        <f>COUNTIF(M9:M31,"&gt;=70")</f>
        <v>17</v>
      </c>
      <c r="N40" s="11">
        <f>COUNTIF(N9:N38,"&gt;=70")</f>
        <v>15</v>
      </c>
      <c r="O40" s="11">
        <f t="shared" ref="O40:T40" si="5">COUNTIF(O9:O38,"&gt;=70")</f>
        <v>13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5">
        <f t="shared" si="5"/>
        <v>0</v>
      </c>
    </row>
    <row r="41" spans="2:22" x14ac:dyDescent="0.25">
      <c r="C41" s="99"/>
      <c r="D41" s="99"/>
      <c r="E41" s="8"/>
      <c r="H41" s="102" t="s">
        <v>20</v>
      </c>
      <c r="I41" s="102"/>
      <c r="J41" s="12"/>
      <c r="K41" s="12"/>
      <c r="L41" s="12"/>
      <c r="M41" s="12">
        <f>COUNTIF(M9:M31,"&lt;70")</f>
        <v>0</v>
      </c>
      <c r="N41" s="12">
        <f>COUNTIF(N9:N33,"&lt;70")</f>
        <v>2</v>
      </c>
      <c r="O41" s="12">
        <f>COUNTIF(O9:O38,"&lt;70")</f>
        <v>4</v>
      </c>
      <c r="P41" s="12">
        <f>COUNTIF(P9:P38,"&lt;70")</f>
        <v>0</v>
      </c>
      <c r="Q41" s="12">
        <f>COUNTIF(Q9:Q38,"&lt;70")</f>
        <v>0</v>
      </c>
      <c r="R41" s="12">
        <f>COUNTIF(R9:R38,"&lt;70")</f>
        <v>0</v>
      </c>
      <c r="S41" s="12">
        <v>0</v>
      </c>
      <c r="T41" s="12">
        <f>COUNTIF(T9:T39,"&lt;70")</f>
        <v>28</v>
      </c>
    </row>
    <row r="42" spans="2:22" x14ac:dyDescent="0.25">
      <c r="C42" s="99"/>
      <c r="D42" s="99"/>
      <c r="E42" s="99"/>
      <c r="H42" s="102" t="s">
        <v>21</v>
      </c>
      <c r="I42" s="102"/>
      <c r="J42" s="12"/>
      <c r="K42" s="12"/>
      <c r="L42" s="12"/>
      <c r="M42" s="12">
        <f t="shared" ref="M42:R42" si="6">COUNT(M9:M38)</f>
        <v>17</v>
      </c>
      <c r="N42" s="12">
        <f t="shared" si="6"/>
        <v>17</v>
      </c>
      <c r="O42" s="12">
        <f t="shared" si="6"/>
        <v>17</v>
      </c>
      <c r="P42" s="12">
        <f t="shared" si="6"/>
        <v>0</v>
      </c>
      <c r="Q42" s="12">
        <f t="shared" si="6"/>
        <v>0</v>
      </c>
      <c r="R42" s="12">
        <f t="shared" si="6"/>
        <v>0</v>
      </c>
      <c r="S42" s="12">
        <v>0</v>
      </c>
      <c r="T42" s="12">
        <f>COUNT(T9:T35)</f>
        <v>27</v>
      </c>
    </row>
    <row r="43" spans="2:22" x14ac:dyDescent="0.25">
      <c r="C43" s="99"/>
      <c r="D43" s="99"/>
      <c r="E43" s="1"/>
      <c r="H43" s="103" t="s">
        <v>16</v>
      </c>
      <c r="I43" s="103"/>
      <c r="J43" s="34"/>
      <c r="K43" s="34"/>
      <c r="L43" s="34"/>
      <c r="M43" s="13">
        <f>M40/M42</f>
        <v>1</v>
      </c>
      <c r="N43" s="13">
        <f>N40/N42</f>
        <v>0.88235294117647056</v>
      </c>
      <c r="O43" s="13">
        <f t="shared" ref="O43:P43" si="7">O40/O42</f>
        <v>0.76470588235294112</v>
      </c>
      <c r="P43" s="13" t="e">
        <f t="shared" si="7"/>
        <v>#DIV/0!</v>
      </c>
      <c r="Q43" s="14" t="e">
        <f t="shared" ref="Q43:T43" si="8">Q40/Q42</f>
        <v>#DIV/0!</v>
      </c>
      <c r="R43" s="14" t="e">
        <f t="shared" si="8"/>
        <v>#DIV/0!</v>
      </c>
      <c r="S43" s="14" t="e">
        <f t="shared" si="8"/>
        <v>#DIV/0!</v>
      </c>
      <c r="T43" s="14">
        <f t="shared" si="8"/>
        <v>0</v>
      </c>
    </row>
    <row r="44" spans="2:22" x14ac:dyDescent="0.25">
      <c r="C44" s="99"/>
      <c r="D44" s="99"/>
      <c r="E44" s="1"/>
      <c r="H44" s="103" t="s">
        <v>17</v>
      </c>
      <c r="I44" s="103"/>
      <c r="J44" s="34"/>
      <c r="K44" s="34"/>
      <c r="L44" s="34"/>
      <c r="M44" s="13">
        <f>M41/M42</f>
        <v>0</v>
      </c>
      <c r="N44" s="13">
        <f t="shared" ref="N44:T44" si="9">N41/N42</f>
        <v>0.11764705882352941</v>
      </c>
      <c r="O44" s="14">
        <f t="shared" si="9"/>
        <v>0.23529411764705882</v>
      </c>
      <c r="P44" s="14" t="e">
        <f t="shared" si="9"/>
        <v>#DIV/0!</v>
      </c>
      <c r="Q44" s="14" t="e">
        <f t="shared" si="9"/>
        <v>#DIV/0!</v>
      </c>
      <c r="R44" s="14" t="e">
        <f t="shared" si="9"/>
        <v>#DIV/0!</v>
      </c>
      <c r="S44" s="14" t="e">
        <f t="shared" si="9"/>
        <v>#DIV/0!</v>
      </c>
      <c r="T44" s="14">
        <f t="shared" si="9"/>
        <v>1.037037037037037</v>
      </c>
    </row>
    <row r="45" spans="2:22" x14ac:dyDescent="0.25">
      <c r="C45" s="99"/>
      <c r="D45" s="99"/>
      <c r="E45" s="8"/>
      <c r="M45" s="16">
        <f>COUNTIF(M9:M29, "&gt;=91")</f>
        <v>11</v>
      </c>
      <c r="N45" s="16">
        <f>COUNTIF(N9:N32, "&gt;=84")</f>
        <v>15</v>
      </c>
      <c r="O45" s="52">
        <f>COUNTIF(O9:O29, "&gt;=72")</f>
        <v>13</v>
      </c>
      <c r="P45" s="16">
        <f>COUNTIF(P9:P29, "&gt;=71")</f>
        <v>0</v>
      </c>
      <c r="Q45" s="16">
        <f>COUNTIF(Q9:Q29, "&gt;=67")</f>
        <v>0</v>
      </c>
      <c r="R45" s="16">
        <f>COUNTIF(R9:R38,"&gt;62")</f>
        <v>0</v>
      </c>
      <c r="S45" s="16"/>
      <c r="T45" s="16">
        <f>COUNTIF(T9:T38,"&gt;77")</f>
        <v>0</v>
      </c>
    </row>
    <row r="46" spans="2:22" x14ac:dyDescent="0.25">
      <c r="C46" s="1"/>
      <c r="D46" s="1"/>
      <c r="E46" s="8"/>
      <c r="M46" s="17">
        <f>M45/17</f>
        <v>0.6470588235294118</v>
      </c>
      <c r="N46" s="47">
        <f>N45/20</f>
        <v>0.75</v>
      </c>
      <c r="O46" s="53">
        <f t="shared" ref="O46" si="10">O45/20</f>
        <v>0.65</v>
      </c>
      <c r="P46" s="17">
        <f>P45/23</f>
        <v>0</v>
      </c>
      <c r="Q46" s="17">
        <f>Q45/23</f>
        <v>0</v>
      </c>
      <c r="R46" s="17" t="e">
        <f>R45/R42</f>
        <v>#DIV/0!</v>
      </c>
      <c r="S46" s="16"/>
      <c r="T46" s="17">
        <f>T45/T42</f>
        <v>0</v>
      </c>
    </row>
    <row r="47" spans="2:22" x14ac:dyDescent="0.25">
      <c r="M47" s="100"/>
      <c r="N47" s="100"/>
      <c r="O47" s="100"/>
      <c r="P47" s="100"/>
      <c r="Q47" s="100"/>
      <c r="R47" s="100"/>
      <c r="S47" s="100"/>
    </row>
    <row r="48" spans="2:22" x14ac:dyDescent="0.25">
      <c r="M48" s="101" t="s">
        <v>18</v>
      </c>
      <c r="N48" s="101"/>
      <c r="O48" s="101"/>
      <c r="P48" s="101"/>
      <c r="Q48" s="101"/>
      <c r="R48" s="101"/>
      <c r="S48" s="101"/>
    </row>
  </sheetData>
  <mergeCells count="53">
    <mergeCell ref="C40:D40"/>
    <mergeCell ref="D39:I39"/>
    <mergeCell ref="D28:I28"/>
    <mergeCell ref="D29:I29"/>
    <mergeCell ref="D30:I30"/>
    <mergeCell ref="D31:I31"/>
    <mergeCell ref="D37:I37"/>
    <mergeCell ref="B2:S2"/>
    <mergeCell ref="D38:I38"/>
    <mergeCell ref="D20:I20"/>
    <mergeCell ref="D21:I21"/>
    <mergeCell ref="D22:I22"/>
    <mergeCell ref="D23:I23"/>
    <mergeCell ref="D24:I24"/>
    <mergeCell ref="D32:I32"/>
    <mergeCell ref="D33:I33"/>
    <mergeCell ref="D34:I34"/>
    <mergeCell ref="D35:I35"/>
    <mergeCell ref="D36:I36"/>
    <mergeCell ref="D25:I25"/>
    <mergeCell ref="D15:I15"/>
    <mergeCell ref="D26:I26"/>
    <mergeCell ref="D27:I27"/>
    <mergeCell ref="D16:I16"/>
    <mergeCell ref="D17:I17"/>
    <mergeCell ref="D18:I18"/>
    <mergeCell ref="D19:I19"/>
    <mergeCell ref="M4:N4"/>
    <mergeCell ref="Q4:R4"/>
    <mergeCell ref="D6:G6"/>
    <mergeCell ref="D8:I8"/>
    <mergeCell ref="D14:I14"/>
    <mergeCell ref="D9:I9"/>
    <mergeCell ref="D10:I10"/>
    <mergeCell ref="D11:I11"/>
    <mergeCell ref="D12:I12"/>
    <mergeCell ref="D13:I13"/>
    <mergeCell ref="M48:S48"/>
    <mergeCell ref="C41:D41"/>
    <mergeCell ref="I6:M6"/>
    <mergeCell ref="N6:S6"/>
    <mergeCell ref="C3:S3"/>
    <mergeCell ref="C44:D44"/>
    <mergeCell ref="C45:D45"/>
    <mergeCell ref="C43:D43"/>
    <mergeCell ref="C42:E42"/>
    <mergeCell ref="H40:I40"/>
    <mergeCell ref="H41:I41"/>
    <mergeCell ref="H42:I42"/>
    <mergeCell ref="H43:I43"/>
    <mergeCell ref="H44:I44"/>
    <mergeCell ref="M47:S47"/>
    <mergeCell ref="D4:G4"/>
  </mergeCells>
  <conditionalFormatting sqref="P9 P13 P15:P20 P22:P25 P28:P30 P32:P35 P11">
    <cfRule type="cellIs" dxfId="31" priority="9" operator="lessThan">
      <formula>70</formula>
    </cfRule>
  </conditionalFormatting>
  <conditionalFormatting sqref="P12">
    <cfRule type="cellIs" dxfId="30" priority="8" operator="equal">
      <formula>0</formula>
    </cfRule>
  </conditionalFormatting>
  <conditionalFormatting sqref="P14 O33:O35">
    <cfRule type="cellIs" dxfId="29" priority="10" operator="equal">
      <formula>0</formula>
    </cfRule>
  </conditionalFormatting>
  <conditionalFormatting sqref="P21">
    <cfRule type="cellIs" dxfId="28" priority="7" operator="equal">
      <formula>0</formula>
    </cfRule>
  </conditionalFormatting>
  <conditionalFormatting sqref="P26:P27">
    <cfRule type="cellIs" dxfId="27" priority="6" operator="equal">
      <formula>0</formula>
    </cfRule>
  </conditionalFormatting>
  <conditionalFormatting sqref="P31">
    <cfRule type="cellIs" dxfId="26" priority="5" operator="equal">
      <formula>0</formula>
    </cfRule>
  </conditionalFormatting>
  <conditionalFormatting sqref="M9">
    <cfRule type="cellIs" dxfId="25" priority="3" operator="equal">
      <formula>0</formula>
    </cfRule>
  </conditionalFormatting>
  <conditionalFormatting sqref="O9:O25">
    <cfRule type="cellIs" dxfId="24" priority="1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481C-8F14-4FF8-B7C0-3353A380C1C7}">
  <dimension ref="B2:W46"/>
  <sheetViews>
    <sheetView tabSelected="1" zoomScaleNormal="100" workbookViewId="0">
      <selection activeCell="O37" sqref="O37"/>
    </sheetView>
  </sheetViews>
  <sheetFormatPr baseColWidth="10" defaultRowHeight="15" x14ac:dyDescent="0.25"/>
  <cols>
    <col min="1" max="1" width="1.28515625" customWidth="1"/>
    <col min="2" max="2" width="4.140625" bestFit="1" customWidth="1"/>
    <col min="3" max="3" width="13.42578125" customWidth="1"/>
    <col min="4" max="9" width="7.7109375" customWidth="1"/>
    <col min="10" max="12" width="7.7109375" hidden="1" customWidth="1"/>
    <col min="13" max="13" width="7.140625" customWidth="1"/>
    <col min="14" max="15" width="5.7109375" customWidth="1"/>
    <col min="16" max="16" width="6.42578125" customWidth="1"/>
    <col min="17" max="18" width="5.7109375" customWidth="1"/>
    <col min="19" max="19" width="8" bestFit="1" customWidth="1"/>
    <col min="20" max="20" width="7.140625" bestFit="1" customWidth="1"/>
    <col min="21" max="21" width="5.7109375" customWidth="1"/>
    <col min="22" max="22" width="12.28515625" customWidth="1"/>
  </cols>
  <sheetData>
    <row r="2" spans="2:23" ht="15.75" x14ac:dyDescent="0.25">
      <c r="B2" s="113" t="s">
        <v>25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2"/>
    </row>
    <row r="3" spans="2:23" x14ac:dyDescent="0.25">
      <c r="C3" s="114" t="s">
        <v>8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"/>
    </row>
    <row r="4" spans="2:23" x14ac:dyDescent="0.25">
      <c r="C4" t="s">
        <v>0</v>
      </c>
      <c r="D4" s="115" t="s">
        <v>213</v>
      </c>
      <c r="E4" s="115"/>
      <c r="F4" s="115"/>
      <c r="G4" s="115"/>
      <c r="I4" t="s">
        <v>1</v>
      </c>
      <c r="M4" s="116" t="s">
        <v>214</v>
      </c>
      <c r="N4" s="116"/>
      <c r="P4" t="s">
        <v>2</v>
      </c>
      <c r="Q4" s="117">
        <v>45982</v>
      </c>
      <c r="R4" s="117"/>
    </row>
    <row r="5" spans="2:23" ht="6.75" customHeight="1" x14ac:dyDescent="0.25">
      <c r="D5" s="5"/>
      <c r="E5" s="5"/>
      <c r="F5" s="5"/>
      <c r="G5" s="5"/>
    </row>
    <row r="6" spans="2:23" x14ac:dyDescent="0.25">
      <c r="C6" t="s">
        <v>3</v>
      </c>
      <c r="D6" s="116" t="s">
        <v>215</v>
      </c>
      <c r="E6" s="116"/>
      <c r="F6" s="116"/>
      <c r="G6" s="116"/>
      <c r="I6" s="99" t="s">
        <v>22</v>
      </c>
      <c r="J6" s="99"/>
      <c r="K6" s="99"/>
      <c r="L6" s="99"/>
      <c r="M6" s="99"/>
      <c r="N6" s="118" t="s">
        <v>24</v>
      </c>
      <c r="O6" s="118"/>
      <c r="P6" s="118"/>
      <c r="Q6" s="118"/>
      <c r="R6" s="118"/>
      <c r="S6" s="118"/>
    </row>
    <row r="7" spans="2:23" ht="11.25" customHeight="1" x14ac:dyDescent="0.25"/>
    <row r="8" spans="2:23" x14ac:dyDescent="0.25">
      <c r="B8" s="3" t="s">
        <v>4</v>
      </c>
      <c r="C8" s="3" t="s">
        <v>6</v>
      </c>
      <c r="D8" s="119" t="s">
        <v>5</v>
      </c>
      <c r="E8" s="119"/>
      <c r="F8" s="119"/>
      <c r="G8" s="119"/>
      <c r="H8" s="119"/>
      <c r="I8" s="119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3" ht="15.75" x14ac:dyDescent="0.25">
      <c r="B9" s="6">
        <v>1</v>
      </c>
      <c r="C9" s="28" t="s">
        <v>110</v>
      </c>
      <c r="D9" s="120" t="s">
        <v>111</v>
      </c>
      <c r="E9" s="120"/>
      <c r="F9" s="120"/>
      <c r="G9" s="120"/>
      <c r="H9" s="120"/>
      <c r="I9" s="120"/>
      <c r="J9" s="57"/>
      <c r="K9" s="57"/>
      <c r="L9" s="57"/>
      <c r="M9" s="83">
        <v>86</v>
      </c>
      <c r="N9" s="88">
        <v>93</v>
      </c>
      <c r="O9" s="128">
        <v>70</v>
      </c>
      <c r="P9" s="65"/>
      <c r="Q9" s="32"/>
      <c r="R9" s="26"/>
      <c r="S9" s="4"/>
      <c r="T9" s="10">
        <f>SUM(M9:R9)/4</f>
        <v>62.25</v>
      </c>
      <c r="U9" s="24"/>
      <c r="V9" s="40"/>
      <c r="W9" s="40"/>
    </row>
    <row r="10" spans="2:23" ht="15.75" x14ac:dyDescent="0.25">
      <c r="B10" s="6">
        <f t="shared" ref="B10:B28" si="0">B9+1</f>
        <v>2</v>
      </c>
      <c r="C10" s="28" t="s">
        <v>112</v>
      </c>
      <c r="D10" s="120" t="s">
        <v>113</v>
      </c>
      <c r="E10" s="120"/>
      <c r="F10" s="120"/>
      <c r="G10" s="120"/>
      <c r="H10" s="120"/>
      <c r="I10" s="120"/>
      <c r="J10" s="57"/>
      <c r="K10" s="57"/>
      <c r="L10" s="57"/>
      <c r="M10" s="83">
        <v>82</v>
      </c>
      <c r="N10" s="88">
        <v>90</v>
      </c>
      <c r="O10" s="128">
        <v>100</v>
      </c>
      <c r="P10" s="65"/>
      <c r="Q10" s="32"/>
      <c r="R10" s="26"/>
      <c r="S10" s="4"/>
      <c r="T10" s="10">
        <f t="shared" ref="T10:T32" si="1">SUM(M10:R10)/4</f>
        <v>68</v>
      </c>
      <c r="U10" s="24"/>
      <c r="V10" s="40"/>
      <c r="W10" s="40"/>
    </row>
    <row r="11" spans="2:23" ht="15.75" x14ac:dyDescent="0.25">
      <c r="B11" s="6">
        <f t="shared" si="0"/>
        <v>3</v>
      </c>
      <c r="C11" s="28" t="s">
        <v>114</v>
      </c>
      <c r="D11" s="120" t="s">
        <v>115</v>
      </c>
      <c r="E11" s="120"/>
      <c r="F11" s="120"/>
      <c r="G11" s="120"/>
      <c r="H11" s="120"/>
      <c r="I11" s="120"/>
      <c r="J11" s="57"/>
      <c r="K11" s="57"/>
      <c r="L11" s="57"/>
      <c r="M11" s="83">
        <v>92</v>
      </c>
      <c r="N11" s="88">
        <v>98</v>
      </c>
      <c r="O11" s="128">
        <v>100</v>
      </c>
      <c r="P11" s="65"/>
      <c r="Q11" s="32"/>
      <c r="R11" s="26"/>
      <c r="S11" s="4"/>
      <c r="T11" s="10">
        <f t="shared" si="1"/>
        <v>72.5</v>
      </c>
      <c r="U11" s="24"/>
      <c r="V11" s="40"/>
      <c r="W11" s="40"/>
    </row>
    <row r="12" spans="2:23" ht="15.75" x14ac:dyDescent="0.25">
      <c r="B12" s="6">
        <f t="shared" si="0"/>
        <v>4</v>
      </c>
      <c r="C12" s="28" t="s">
        <v>116</v>
      </c>
      <c r="D12" s="120" t="s">
        <v>117</v>
      </c>
      <c r="E12" s="120"/>
      <c r="F12" s="120"/>
      <c r="G12" s="120"/>
      <c r="H12" s="120"/>
      <c r="I12" s="120"/>
      <c r="J12" s="57"/>
      <c r="K12" s="57"/>
      <c r="L12" s="57"/>
      <c r="M12" s="83">
        <v>89</v>
      </c>
      <c r="N12" s="88">
        <v>98</v>
      </c>
      <c r="O12" s="128">
        <v>100</v>
      </c>
      <c r="P12" s="65"/>
      <c r="Q12" s="37"/>
      <c r="R12" s="37"/>
      <c r="S12" s="4"/>
      <c r="T12" s="10">
        <f t="shared" si="1"/>
        <v>71.75</v>
      </c>
      <c r="U12" s="24"/>
      <c r="V12" s="40"/>
      <c r="W12" s="40"/>
    </row>
    <row r="13" spans="2:23" ht="15.75" x14ac:dyDescent="0.25">
      <c r="B13" s="6">
        <f t="shared" si="0"/>
        <v>5</v>
      </c>
      <c r="C13" s="28" t="s">
        <v>118</v>
      </c>
      <c r="D13" s="120" t="s">
        <v>119</v>
      </c>
      <c r="E13" s="120"/>
      <c r="F13" s="120"/>
      <c r="G13" s="120"/>
      <c r="H13" s="120"/>
      <c r="I13" s="120"/>
      <c r="J13" s="57"/>
      <c r="K13" s="57"/>
      <c r="L13" s="57"/>
      <c r="M13" s="83">
        <v>0</v>
      </c>
      <c r="N13" s="88">
        <v>0</v>
      </c>
      <c r="O13" s="128">
        <v>0</v>
      </c>
      <c r="P13" s="65"/>
      <c r="Q13" s="32"/>
      <c r="R13" s="26"/>
      <c r="S13" s="4"/>
      <c r="T13" s="10">
        <f t="shared" si="1"/>
        <v>0</v>
      </c>
      <c r="U13" s="24"/>
      <c r="V13" s="40"/>
      <c r="W13" s="40"/>
    </row>
    <row r="14" spans="2:23" ht="15.75" x14ac:dyDescent="0.25">
      <c r="B14" s="6">
        <f t="shared" si="0"/>
        <v>6</v>
      </c>
      <c r="C14" s="28" t="s">
        <v>120</v>
      </c>
      <c r="D14" s="120" t="s">
        <v>121</v>
      </c>
      <c r="E14" s="120"/>
      <c r="F14" s="120"/>
      <c r="G14" s="120"/>
      <c r="H14" s="120"/>
      <c r="I14" s="120"/>
      <c r="J14" s="57"/>
      <c r="K14" s="57"/>
      <c r="L14" s="57"/>
      <c r="M14" s="83">
        <v>97</v>
      </c>
      <c r="N14" s="88">
        <v>94</v>
      </c>
      <c r="O14" s="128">
        <v>70</v>
      </c>
      <c r="P14" s="65"/>
      <c r="Q14" s="32"/>
      <c r="R14" s="26"/>
      <c r="S14" s="4"/>
      <c r="T14" s="10">
        <f t="shared" si="1"/>
        <v>65.25</v>
      </c>
      <c r="U14" s="24"/>
      <c r="V14" s="40"/>
      <c r="W14" s="40"/>
    </row>
    <row r="15" spans="2:23" ht="15.75" x14ac:dyDescent="0.25">
      <c r="B15" s="6">
        <f t="shared" si="0"/>
        <v>7</v>
      </c>
      <c r="C15" s="28" t="s">
        <v>122</v>
      </c>
      <c r="D15" s="120" t="s">
        <v>123</v>
      </c>
      <c r="E15" s="120"/>
      <c r="F15" s="120"/>
      <c r="G15" s="120"/>
      <c r="H15" s="120"/>
      <c r="I15" s="120"/>
      <c r="J15" s="57"/>
      <c r="K15" s="57"/>
      <c r="L15" s="57"/>
      <c r="M15" s="83">
        <v>97</v>
      </c>
      <c r="N15" s="88">
        <v>70</v>
      </c>
      <c r="O15" s="128">
        <v>100</v>
      </c>
      <c r="P15" s="65"/>
      <c r="Q15" s="32"/>
      <c r="R15" s="26"/>
      <c r="S15" s="4"/>
      <c r="T15" s="10">
        <f t="shared" si="1"/>
        <v>66.75</v>
      </c>
      <c r="U15" s="24"/>
      <c r="V15" s="40"/>
      <c r="W15" s="40"/>
    </row>
    <row r="16" spans="2:23" ht="15.75" x14ac:dyDescent="0.25">
      <c r="B16" s="6">
        <f t="shared" si="0"/>
        <v>8</v>
      </c>
      <c r="C16" s="28" t="s">
        <v>124</v>
      </c>
      <c r="D16" s="120" t="s">
        <v>125</v>
      </c>
      <c r="E16" s="120"/>
      <c r="F16" s="120"/>
      <c r="G16" s="120"/>
      <c r="H16" s="120"/>
      <c r="I16" s="120"/>
      <c r="J16" s="57"/>
      <c r="K16" s="57"/>
      <c r="L16" s="57"/>
      <c r="M16" s="83">
        <v>85</v>
      </c>
      <c r="N16" s="88">
        <v>96</v>
      </c>
      <c r="O16" s="128">
        <v>100</v>
      </c>
      <c r="P16" s="33"/>
      <c r="Q16" s="32"/>
      <c r="R16" s="26"/>
      <c r="S16" s="4"/>
      <c r="T16" s="10">
        <f t="shared" si="1"/>
        <v>70.25</v>
      </c>
      <c r="U16" s="24"/>
      <c r="V16" s="40"/>
      <c r="W16" s="40"/>
    </row>
    <row r="17" spans="2:23" ht="15.75" x14ac:dyDescent="0.25">
      <c r="B17" s="6">
        <f t="shared" si="0"/>
        <v>9</v>
      </c>
      <c r="C17" s="28" t="s">
        <v>126</v>
      </c>
      <c r="D17" s="120" t="s">
        <v>127</v>
      </c>
      <c r="E17" s="120"/>
      <c r="F17" s="120"/>
      <c r="G17" s="120"/>
      <c r="H17" s="120"/>
      <c r="I17" s="120"/>
      <c r="J17" s="57"/>
      <c r="K17" s="57"/>
      <c r="L17" s="57"/>
      <c r="M17" s="83">
        <v>97</v>
      </c>
      <c r="N17" s="88">
        <v>92</v>
      </c>
      <c r="O17" s="128">
        <v>100</v>
      </c>
      <c r="P17" s="65"/>
      <c r="Q17" s="32"/>
      <c r="R17" s="31"/>
      <c r="S17" s="4"/>
      <c r="T17" s="10">
        <f t="shared" si="1"/>
        <v>72.25</v>
      </c>
      <c r="U17" s="24"/>
      <c r="V17" s="40"/>
      <c r="W17" s="40"/>
    </row>
    <row r="18" spans="2:23" ht="15.75" x14ac:dyDescent="0.25">
      <c r="B18" s="6">
        <f t="shared" si="0"/>
        <v>10</v>
      </c>
      <c r="C18" s="28" t="s">
        <v>128</v>
      </c>
      <c r="D18" s="120" t="s">
        <v>129</v>
      </c>
      <c r="E18" s="120"/>
      <c r="F18" s="120"/>
      <c r="G18" s="120"/>
      <c r="H18" s="120"/>
      <c r="I18" s="120"/>
      <c r="J18" s="57"/>
      <c r="K18" s="57"/>
      <c r="L18" s="57"/>
      <c r="M18" s="83">
        <v>0</v>
      </c>
      <c r="N18" s="88">
        <v>75</v>
      </c>
      <c r="O18" s="128">
        <v>70</v>
      </c>
      <c r="P18" s="65"/>
      <c r="Q18" s="32"/>
      <c r="R18" s="26"/>
      <c r="S18" s="4"/>
      <c r="T18" s="10">
        <f t="shared" si="1"/>
        <v>36.25</v>
      </c>
      <c r="U18" s="24"/>
      <c r="V18" s="40"/>
      <c r="W18" s="40"/>
    </row>
    <row r="19" spans="2:23" ht="15.75" x14ac:dyDescent="0.25">
      <c r="B19" s="6">
        <f t="shared" si="0"/>
        <v>11</v>
      </c>
      <c r="C19" s="28" t="s">
        <v>130</v>
      </c>
      <c r="D19" s="120" t="s">
        <v>131</v>
      </c>
      <c r="E19" s="120"/>
      <c r="F19" s="120"/>
      <c r="G19" s="120"/>
      <c r="H19" s="120"/>
      <c r="I19" s="120"/>
      <c r="J19" s="57"/>
      <c r="K19" s="57"/>
      <c r="L19" s="57"/>
      <c r="M19" s="83">
        <v>76</v>
      </c>
      <c r="N19" s="88">
        <v>70</v>
      </c>
      <c r="O19" s="128">
        <v>70</v>
      </c>
      <c r="P19" s="65"/>
      <c r="Q19" s="32"/>
      <c r="R19" s="26"/>
      <c r="S19" s="4"/>
      <c r="T19" s="10">
        <f t="shared" si="1"/>
        <v>54</v>
      </c>
      <c r="U19" s="24"/>
      <c r="V19" s="40"/>
      <c r="W19" s="40"/>
    </row>
    <row r="20" spans="2:23" ht="15.75" x14ac:dyDescent="0.25">
      <c r="B20" s="6">
        <f t="shared" si="0"/>
        <v>12</v>
      </c>
      <c r="C20" s="28" t="s">
        <v>132</v>
      </c>
      <c r="D20" s="120" t="s">
        <v>133</v>
      </c>
      <c r="E20" s="120"/>
      <c r="F20" s="120"/>
      <c r="G20" s="120"/>
      <c r="H20" s="120"/>
      <c r="I20" s="120"/>
      <c r="J20" s="57"/>
      <c r="K20" s="57"/>
      <c r="L20" s="57"/>
      <c r="M20" s="83">
        <v>92</v>
      </c>
      <c r="N20" s="88">
        <v>96</v>
      </c>
      <c r="O20" s="128">
        <v>100</v>
      </c>
      <c r="P20" s="65"/>
      <c r="Q20" s="32"/>
      <c r="R20" s="26"/>
      <c r="S20" s="4"/>
      <c r="T20" s="10">
        <f t="shared" si="1"/>
        <v>72</v>
      </c>
      <c r="U20" s="24"/>
      <c r="V20" s="40"/>
      <c r="W20" s="40"/>
    </row>
    <row r="21" spans="2:23" ht="15.75" x14ac:dyDescent="0.25">
      <c r="B21" s="6">
        <f t="shared" si="0"/>
        <v>13</v>
      </c>
      <c r="C21" s="28" t="s">
        <v>134</v>
      </c>
      <c r="D21" s="120" t="s">
        <v>135</v>
      </c>
      <c r="E21" s="120"/>
      <c r="F21" s="120"/>
      <c r="G21" s="120"/>
      <c r="H21" s="120"/>
      <c r="I21" s="120"/>
      <c r="J21" s="57"/>
      <c r="K21" s="57"/>
      <c r="L21" s="57"/>
      <c r="M21" s="83">
        <v>97</v>
      </c>
      <c r="N21" s="88">
        <v>96</v>
      </c>
      <c r="O21" s="128">
        <v>100</v>
      </c>
      <c r="P21" s="65"/>
      <c r="Q21" s="32"/>
      <c r="R21" s="26"/>
      <c r="S21" s="4"/>
      <c r="T21" s="10">
        <f t="shared" si="1"/>
        <v>73.25</v>
      </c>
      <c r="U21" s="24"/>
      <c r="V21" s="40"/>
      <c r="W21" s="40"/>
    </row>
    <row r="22" spans="2:23" ht="15.75" x14ac:dyDescent="0.25">
      <c r="B22" s="6">
        <f t="shared" si="0"/>
        <v>14</v>
      </c>
      <c r="C22" s="28" t="s">
        <v>136</v>
      </c>
      <c r="D22" s="120" t="s">
        <v>137</v>
      </c>
      <c r="E22" s="120"/>
      <c r="F22" s="120"/>
      <c r="G22" s="120"/>
      <c r="H22" s="120"/>
      <c r="I22" s="120"/>
      <c r="J22" s="57"/>
      <c r="K22" s="57"/>
      <c r="L22" s="57"/>
      <c r="M22" s="83">
        <v>88</v>
      </c>
      <c r="N22" s="88">
        <v>70</v>
      </c>
      <c r="O22" s="128">
        <v>0</v>
      </c>
      <c r="P22" s="65"/>
      <c r="Q22" s="32"/>
      <c r="R22" s="26"/>
      <c r="S22" s="4"/>
      <c r="T22" s="10">
        <f t="shared" si="1"/>
        <v>39.5</v>
      </c>
      <c r="V22" s="40"/>
      <c r="W22" s="40"/>
    </row>
    <row r="23" spans="2:23" ht="15.75" x14ac:dyDescent="0.25">
      <c r="B23" s="6">
        <f t="shared" si="0"/>
        <v>15</v>
      </c>
      <c r="C23" s="28" t="s">
        <v>138</v>
      </c>
      <c r="D23" s="120" t="s">
        <v>139</v>
      </c>
      <c r="E23" s="120"/>
      <c r="F23" s="120"/>
      <c r="G23" s="120"/>
      <c r="H23" s="120"/>
      <c r="I23" s="120"/>
      <c r="J23" s="57"/>
      <c r="K23" s="57"/>
      <c r="L23" s="57"/>
      <c r="M23" s="83">
        <v>70</v>
      </c>
      <c r="N23" s="88">
        <v>70</v>
      </c>
      <c r="O23" s="128">
        <v>100</v>
      </c>
      <c r="P23" s="65"/>
      <c r="Q23" s="32"/>
      <c r="R23" s="26"/>
      <c r="S23" s="4"/>
      <c r="T23" s="10">
        <f t="shared" si="1"/>
        <v>60</v>
      </c>
      <c r="V23" s="40"/>
      <c r="W23" s="40"/>
    </row>
    <row r="24" spans="2:23" ht="15.75" x14ac:dyDescent="0.25">
      <c r="B24" s="6">
        <f t="shared" si="0"/>
        <v>16</v>
      </c>
      <c r="C24" s="28" t="s">
        <v>140</v>
      </c>
      <c r="D24" s="120" t="s">
        <v>141</v>
      </c>
      <c r="E24" s="120"/>
      <c r="F24" s="120"/>
      <c r="G24" s="120"/>
      <c r="H24" s="120"/>
      <c r="I24" s="120"/>
      <c r="J24" s="57"/>
      <c r="K24" s="57"/>
      <c r="L24" s="57"/>
      <c r="M24" s="83">
        <v>94</v>
      </c>
      <c r="N24" s="88">
        <v>70</v>
      </c>
      <c r="O24" s="128">
        <v>70</v>
      </c>
      <c r="P24" s="65"/>
      <c r="Q24" s="32"/>
      <c r="R24" s="26"/>
      <c r="S24" s="4"/>
      <c r="T24" s="10">
        <f t="shared" si="1"/>
        <v>58.5</v>
      </c>
      <c r="V24" s="40"/>
      <c r="W24" s="40"/>
    </row>
    <row r="25" spans="2:23" ht="15" customHeight="1" x14ac:dyDescent="0.25">
      <c r="B25" s="6">
        <f t="shared" si="0"/>
        <v>17</v>
      </c>
      <c r="C25" s="28" t="s">
        <v>142</v>
      </c>
      <c r="D25" s="120" t="s">
        <v>143</v>
      </c>
      <c r="E25" s="120"/>
      <c r="F25" s="120"/>
      <c r="G25" s="120"/>
      <c r="H25" s="120"/>
      <c r="I25" s="120"/>
      <c r="J25" s="57"/>
      <c r="K25" s="57"/>
      <c r="L25" s="57"/>
      <c r="M25" s="83">
        <v>95</v>
      </c>
      <c r="N25" s="88">
        <v>98</v>
      </c>
      <c r="O25" s="128">
        <v>100</v>
      </c>
      <c r="P25" s="65"/>
      <c r="Q25" s="32"/>
      <c r="R25" s="26"/>
      <c r="S25" s="4"/>
      <c r="T25" s="10">
        <f t="shared" si="1"/>
        <v>73.25</v>
      </c>
      <c r="V25" s="40"/>
      <c r="W25" s="40"/>
    </row>
    <row r="26" spans="2:23" ht="15.75" x14ac:dyDescent="0.25">
      <c r="B26" s="6">
        <f t="shared" si="0"/>
        <v>18</v>
      </c>
      <c r="C26" s="28" t="s">
        <v>144</v>
      </c>
      <c r="D26" s="120" t="s">
        <v>145</v>
      </c>
      <c r="E26" s="120"/>
      <c r="F26" s="120"/>
      <c r="G26" s="120"/>
      <c r="H26" s="120"/>
      <c r="I26" s="120"/>
      <c r="J26" s="57"/>
      <c r="K26" s="57"/>
      <c r="L26" s="57"/>
      <c r="M26" s="83">
        <v>83</v>
      </c>
      <c r="N26" s="88">
        <v>90</v>
      </c>
      <c r="O26" s="128">
        <v>94</v>
      </c>
      <c r="P26" s="65"/>
      <c r="Q26" s="32"/>
      <c r="R26" s="26"/>
      <c r="S26" s="4"/>
      <c r="T26" s="10">
        <f t="shared" si="1"/>
        <v>66.75</v>
      </c>
      <c r="V26" s="40"/>
      <c r="W26" s="40"/>
    </row>
    <row r="27" spans="2:23" ht="15.75" x14ac:dyDescent="0.25">
      <c r="B27" s="6">
        <f t="shared" si="0"/>
        <v>19</v>
      </c>
      <c r="C27" s="28" t="s">
        <v>146</v>
      </c>
      <c r="D27" s="120" t="s">
        <v>147</v>
      </c>
      <c r="E27" s="120"/>
      <c r="F27" s="120"/>
      <c r="G27" s="120"/>
      <c r="H27" s="120"/>
      <c r="I27" s="120"/>
      <c r="J27" s="57"/>
      <c r="K27" s="57"/>
      <c r="L27" s="57"/>
      <c r="M27" s="83">
        <v>92</v>
      </c>
      <c r="N27" s="88">
        <v>96</v>
      </c>
      <c r="O27" s="128">
        <v>93</v>
      </c>
      <c r="P27" s="65"/>
      <c r="Q27" s="32"/>
      <c r="R27" s="26"/>
      <c r="S27" s="4"/>
      <c r="T27" s="10">
        <f t="shared" si="1"/>
        <v>70.25</v>
      </c>
      <c r="V27" s="40"/>
      <c r="W27" s="40"/>
    </row>
    <row r="28" spans="2:23" ht="15.75" x14ac:dyDescent="0.25">
      <c r="B28" s="6">
        <f t="shared" si="0"/>
        <v>20</v>
      </c>
      <c r="C28" s="28" t="s">
        <v>148</v>
      </c>
      <c r="D28" s="120" t="s">
        <v>149</v>
      </c>
      <c r="E28" s="120"/>
      <c r="F28" s="120"/>
      <c r="G28" s="120"/>
      <c r="H28" s="120"/>
      <c r="I28" s="120"/>
      <c r="J28" s="57"/>
      <c r="K28" s="57"/>
      <c r="L28" s="57"/>
      <c r="M28" s="83">
        <v>91</v>
      </c>
      <c r="N28" s="88">
        <v>93</v>
      </c>
      <c r="O28" s="128">
        <v>70</v>
      </c>
      <c r="P28" s="65"/>
      <c r="Q28" s="32"/>
      <c r="R28" s="26"/>
      <c r="S28" s="4"/>
      <c r="T28" s="10">
        <f t="shared" si="1"/>
        <v>63.5</v>
      </c>
      <c r="V28" s="40"/>
      <c r="W28" s="40"/>
    </row>
    <row r="29" spans="2:23" ht="15.75" x14ac:dyDescent="0.25">
      <c r="B29" s="6">
        <f t="shared" ref="B29:B37" si="2">B28+1</f>
        <v>21</v>
      </c>
      <c r="C29" s="28" t="s">
        <v>150</v>
      </c>
      <c r="D29" s="120" t="s">
        <v>151</v>
      </c>
      <c r="E29" s="120"/>
      <c r="F29" s="120"/>
      <c r="G29" s="120"/>
      <c r="H29" s="120"/>
      <c r="I29" s="120"/>
      <c r="J29" s="6"/>
      <c r="K29" s="6"/>
      <c r="L29" s="6"/>
      <c r="M29" s="83">
        <v>92</v>
      </c>
      <c r="N29" s="89">
        <v>96</v>
      </c>
      <c r="O29" s="128">
        <v>70</v>
      </c>
      <c r="P29" s="4"/>
      <c r="Q29" s="26"/>
      <c r="R29" s="4"/>
      <c r="S29" s="4"/>
      <c r="T29" s="10">
        <f t="shared" si="1"/>
        <v>64.5</v>
      </c>
    </row>
    <row r="30" spans="2:23" ht="15.75" x14ac:dyDescent="0.25">
      <c r="B30" s="6">
        <f t="shared" si="2"/>
        <v>22</v>
      </c>
      <c r="C30" s="28" t="s">
        <v>152</v>
      </c>
      <c r="D30" s="120" t="s">
        <v>153</v>
      </c>
      <c r="E30" s="120"/>
      <c r="F30" s="120"/>
      <c r="G30" s="120"/>
      <c r="H30" s="120"/>
      <c r="I30" s="120"/>
      <c r="J30" s="6"/>
      <c r="K30" s="6"/>
      <c r="L30" s="6"/>
      <c r="M30" s="83">
        <v>97</v>
      </c>
      <c r="N30" s="89">
        <v>94</v>
      </c>
      <c r="O30" s="128">
        <v>91</v>
      </c>
      <c r="P30" s="4"/>
      <c r="Q30" s="4"/>
      <c r="R30" s="4"/>
      <c r="S30" s="4"/>
      <c r="T30" s="10">
        <f t="shared" si="1"/>
        <v>70.5</v>
      </c>
    </row>
    <row r="31" spans="2:23" ht="15.75" x14ac:dyDescent="0.25">
      <c r="B31" s="6">
        <f t="shared" si="2"/>
        <v>23</v>
      </c>
      <c r="C31" s="28" t="s">
        <v>154</v>
      </c>
      <c r="D31" s="120" t="s">
        <v>155</v>
      </c>
      <c r="E31" s="120"/>
      <c r="F31" s="120"/>
      <c r="G31" s="120"/>
      <c r="H31" s="120"/>
      <c r="I31" s="120"/>
      <c r="J31" s="6"/>
      <c r="K31" s="6"/>
      <c r="L31" s="6"/>
      <c r="M31" s="83">
        <v>94</v>
      </c>
      <c r="N31" s="89">
        <v>98</v>
      </c>
      <c r="O31" s="128">
        <v>70</v>
      </c>
      <c r="P31" s="4"/>
      <c r="Q31" s="4"/>
      <c r="R31" s="4"/>
      <c r="S31" s="4"/>
      <c r="T31" s="10">
        <f t="shared" si="1"/>
        <v>65.5</v>
      </c>
    </row>
    <row r="32" spans="2:23" ht="15.75" x14ac:dyDescent="0.25">
      <c r="B32" s="6">
        <f t="shared" si="2"/>
        <v>24</v>
      </c>
      <c r="C32" s="28" t="s">
        <v>156</v>
      </c>
      <c r="D32" s="120" t="s">
        <v>157</v>
      </c>
      <c r="E32" s="120"/>
      <c r="F32" s="120"/>
      <c r="G32" s="120"/>
      <c r="H32" s="120"/>
      <c r="I32" s="120"/>
      <c r="J32" s="6"/>
      <c r="K32" s="6"/>
      <c r="L32" s="6"/>
      <c r="M32" s="83">
        <v>89</v>
      </c>
      <c r="N32" s="89">
        <v>95</v>
      </c>
      <c r="O32" s="128">
        <v>100</v>
      </c>
      <c r="P32" s="4"/>
      <c r="Q32" s="4"/>
      <c r="R32" s="4"/>
      <c r="S32" s="4"/>
      <c r="T32" s="10">
        <f t="shared" si="1"/>
        <v>71</v>
      </c>
    </row>
    <row r="33" spans="2:20" x14ac:dyDescent="0.25">
      <c r="B33" s="6">
        <f t="shared" si="2"/>
        <v>25</v>
      </c>
      <c r="C33" s="7"/>
      <c r="D33" s="104"/>
      <c r="E33" s="104"/>
      <c r="F33" s="104"/>
      <c r="G33" s="104"/>
      <c r="H33" s="104"/>
      <c r="I33" s="104"/>
      <c r="J33" s="6"/>
      <c r="K33" s="6"/>
      <c r="L33" s="6"/>
      <c r="M33" s="4"/>
      <c r="N33" s="4"/>
      <c r="O33" s="4"/>
      <c r="P33" s="4"/>
      <c r="Q33" s="4"/>
      <c r="R33" s="4"/>
      <c r="S33" s="4"/>
      <c r="T33" s="39"/>
    </row>
    <row r="34" spans="2:20" x14ac:dyDescent="0.25">
      <c r="B34" s="6">
        <f t="shared" si="2"/>
        <v>26</v>
      </c>
      <c r="C34" s="7"/>
      <c r="D34" s="104"/>
      <c r="E34" s="104"/>
      <c r="F34" s="104"/>
      <c r="G34" s="104"/>
      <c r="H34" s="104"/>
      <c r="I34" s="104"/>
      <c r="J34" s="6"/>
      <c r="K34" s="6"/>
      <c r="L34" s="6"/>
      <c r="M34" s="4"/>
      <c r="N34" s="4"/>
      <c r="O34" s="4"/>
      <c r="P34" s="4"/>
      <c r="Q34" s="4"/>
      <c r="R34" s="4"/>
      <c r="S34" s="4"/>
      <c r="T34" s="39"/>
    </row>
    <row r="35" spans="2:20" x14ac:dyDescent="0.25">
      <c r="B35" s="6">
        <f t="shared" si="2"/>
        <v>27</v>
      </c>
      <c r="C35" s="7"/>
      <c r="D35" s="104"/>
      <c r="E35" s="104"/>
      <c r="F35" s="104"/>
      <c r="G35" s="104"/>
      <c r="H35" s="104"/>
      <c r="I35" s="104"/>
      <c r="J35" s="6"/>
      <c r="K35" s="6"/>
      <c r="L35" s="6"/>
      <c r="M35" s="4"/>
      <c r="N35" s="4"/>
      <c r="O35" s="4"/>
      <c r="P35" s="4"/>
      <c r="Q35" s="4"/>
      <c r="R35" s="4"/>
      <c r="S35" s="4"/>
      <c r="T35" s="39"/>
    </row>
    <row r="36" spans="2:20" x14ac:dyDescent="0.25">
      <c r="B36" s="6">
        <f t="shared" si="2"/>
        <v>28</v>
      </c>
      <c r="C36" s="7"/>
      <c r="D36" s="104"/>
      <c r="E36" s="104"/>
      <c r="F36" s="104"/>
      <c r="G36" s="104"/>
      <c r="H36" s="104"/>
      <c r="I36" s="104"/>
      <c r="J36" s="6"/>
      <c r="K36" s="6"/>
      <c r="L36" s="6"/>
      <c r="M36" s="4"/>
      <c r="N36" s="4"/>
      <c r="O36" s="4"/>
      <c r="P36" s="4"/>
      <c r="Q36" s="4"/>
      <c r="R36" s="4"/>
      <c r="S36" s="4"/>
      <c r="T36" s="39"/>
    </row>
    <row r="37" spans="2:20" x14ac:dyDescent="0.25">
      <c r="B37" s="6">
        <f t="shared" si="2"/>
        <v>29</v>
      </c>
      <c r="C37" s="3"/>
      <c r="D37" s="105"/>
      <c r="E37" s="106"/>
      <c r="F37" s="106"/>
      <c r="G37" s="106"/>
      <c r="H37" s="106"/>
      <c r="I37" s="107"/>
      <c r="J37" s="35"/>
      <c r="K37" s="35"/>
      <c r="L37" s="35"/>
      <c r="M37" s="18">
        <f>SUM(M9:M32)/24</f>
        <v>82.291666666666671</v>
      </c>
      <c r="N37" s="18">
        <f>SUM(N9:N32)/24</f>
        <v>84.916666666666671</v>
      </c>
      <c r="O37" s="23">
        <f>SUM(O9:O32)/24</f>
        <v>80.75</v>
      </c>
      <c r="P37" s="66">
        <f>SUM(P9:P28)/20</f>
        <v>0</v>
      </c>
      <c r="Q37" s="66">
        <f>SUM(Q9:Q28)/20</f>
        <v>0</v>
      </c>
      <c r="R37" s="18">
        <f>SUM(R9:R28)/29</f>
        <v>0</v>
      </c>
      <c r="S37" s="23"/>
      <c r="T37" s="66">
        <f>SUM(T9:T28)/20</f>
        <v>60.8125</v>
      </c>
    </row>
    <row r="38" spans="2:20" x14ac:dyDescent="0.25">
      <c r="C38" s="99"/>
      <c r="D38" s="99"/>
      <c r="E38" s="1"/>
      <c r="H38" s="108" t="s">
        <v>19</v>
      </c>
      <c r="I38" s="108"/>
      <c r="J38" s="11"/>
      <c r="K38" s="11"/>
      <c r="L38" s="11"/>
      <c r="M38" s="11">
        <f>COUNTIF(M9:M32,"&gt;=70")</f>
        <v>22</v>
      </c>
      <c r="N38" s="11">
        <f>COUNTIF(N9:N32,"&gt;=70")</f>
        <v>23</v>
      </c>
      <c r="O38" s="92">
        <f t="shared" ref="O38:S38" si="3">COUNTIF(O9:O32,"&gt;=70")</f>
        <v>22</v>
      </c>
      <c r="P38" s="92">
        <f t="shared" si="3"/>
        <v>0</v>
      </c>
      <c r="Q38" s="92">
        <f t="shared" si="3"/>
        <v>0</v>
      </c>
      <c r="R38" s="92">
        <f t="shared" si="3"/>
        <v>0</v>
      </c>
      <c r="S38" s="92">
        <f t="shared" si="3"/>
        <v>0</v>
      </c>
      <c r="T38" s="15">
        <f>COUNTIF(T9:T32,"&gt;=70")</f>
        <v>10</v>
      </c>
    </row>
    <row r="39" spans="2:20" x14ac:dyDescent="0.25">
      <c r="C39" s="99"/>
      <c r="D39" s="99"/>
      <c r="E39" s="8"/>
      <c r="H39" s="102" t="s">
        <v>20</v>
      </c>
      <c r="I39" s="102"/>
      <c r="J39" s="12"/>
      <c r="K39" s="12"/>
      <c r="L39" s="12"/>
      <c r="M39" s="12">
        <f t="shared" ref="M39:S39" si="4">COUNTIF(M9:M29,"&lt;70")</f>
        <v>2</v>
      </c>
      <c r="N39" s="12">
        <f t="shared" si="4"/>
        <v>1</v>
      </c>
      <c r="O39" s="12">
        <f t="shared" si="4"/>
        <v>2</v>
      </c>
      <c r="P39" s="12">
        <f t="shared" si="4"/>
        <v>0</v>
      </c>
      <c r="Q39" s="12">
        <f t="shared" si="4"/>
        <v>0</v>
      </c>
      <c r="R39" s="12">
        <f t="shared" si="4"/>
        <v>0</v>
      </c>
      <c r="S39" s="12">
        <f t="shared" si="4"/>
        <v>0</v>
      </c>
      <c r="T39" s="12">
        <f>COUNTIF(T9:T37,"&lt;70")</f>
        <v>15</v>
      </c>
    </row>
    <row r="40" spans="2:20" x14ac:dyDescent="0.25">
      <c r="C40" s="99"/>
      <c r="D40" s="99"/>
      <c r="E40" s="99"/>
      <c r="H40" s="102" t="s">
        <v>21</v>
      </c>
      <c r="I40" s="102"/>
      <c r="J40" s="12"/>
      <c r="K40" s="12"/>
      <c r="L40" s="12"/>
      <c r="M40" s="12">
        <f t="shared" ref="M40:R40" si="5">COUNT(M9:M36)</f>
        <v>24</v>
      </c>
      <c r="N40" s="12">
        <f t="shared" si="5"/>
        <v>24</v>
      </c>
      <c r="O40" s="12">
        <f t="shared" si="5"/>
        <v>24</v>
      </c>
      <c r="P40" s="12">
        <f t="shared" si="5"/>
        <v>0</v>
      </c>
      <c r="Q40" s="12">
        <f t="shared" si="5"/>
        <v>0</v>
      </c>
      <c r="R40" s="12">
        <f t="shared" si="5"/>
        <v>0</v>
      </c>
      <c r="S40" s="12">
        <v>0</v>
      </c>
      <c r="T40" s="12">
        <f>COUNT(T9:T37)</f>
        <v>25</v>
      </c>
    </row>
    <row r="41" spans="2:20" x14ac:dyDescent="0.25">
      <c r="C41" s="99"/>
      <c r="D41" s="99"/>
      <c r="E41" s="1"/>
      <c r="H41" s="103" t="s">
        <v>16</v>
      </c>
      <c r="I41" s="103"/>
      <c r="J41" s="34"/>
      <c r="K41" s="34"/>
      <c r="L41" s="34"/>
      <c r="M41" s="13">
        <f>M38/M40</f>
        <v>0.91666666666666663</v>
      </c>
      <c r="N41" s="13">
        <f>N38/N40</f>
        <v>0.95833333333333337</v>
      </c>
      <c r="O41" s="13">
        <f t="shared" ref="O41:T41" si="6">O38/O40</f>
        <v>0.91666666666666663</v>
      </c>
      <c r="P41" s="13" t="e">
        <f t="shared" si="6"/>
        <v>#DIV/0!</v>
      </c>
      <c r="Q41" s="14" t="e">
        <f t="shared" si="6"/>
        <v>#DIV/0!</v>
      </c>
      <c r="R41" s="14" t="e">
        <f t="shared" si="6"/>
        <v>#DIV/0!</v>
      </c>
      <c r="S41" s="14" t="e">
        <f t="shared" si="6"/>
        <v>#DIV/0!</v>
      </c>
      <c r="T41" s="14">
        <f t="shared" si="6"/>
        <v>0.4</v>
      </c>
    </row>
    <row r="42" spans="2:20" x14ac:dyDescent="0.25">
      <c r="C42" s="99"/>
      <c r="D42" s="99"/>
      <c r="E42" s="1"/>
      <c r="H42" s="103" t="s">
        <v>17</v>
      </c>
      <c r="I42" s="103"/>
      <c r="J42" s="34"/>
      <c r="K42" s="34"/>
      <c r="L42" s="34"/>
      <c r="M42" s="13">
        <f>M39/M40</f>
        <v>8.3333333333333329E-2</v>
      </c>
      <c r="N42" s="13">
        <f t="shared" ref="N42:T42" si="7">N39/N40</f>
        <v>4.1666666666666664E-2</v>
      </c>
      <c r="O42" s="14">
        <f t="shared" si="7"/>
        <v>8.3333333333333329E-2</v>
      </c>
      <c r="P42" s="14" t="e">
        <f t="shared" si="7"/>
        <v>#DIV/0!</v>
      </c>
      <c r="Q42" s="14" t="e">
        <f t="shared" si="7"/>
        <v>#DIV/0!</v>
      </c>
      <c r="R42" s="14" t="e">
        <f t="shared" si="7"/>
        <v>#DIV/0!</v>
      </c>
      <c r="S42" s="14" t="e">
        <f t="shared" si="7"/>
        <v>#DIV/0!</v>
      </c>
      <c r="T42" s="14">
        <f t="shared" si="7"/>
        <v>0.6</v>
      </c>
    </row>
    <row r="43" spans="2:20" x14ac:dyDescent="0.25">
      <c r="C43" s="99"/>
      <c r="D43" s="99"/>
      <c r="E43" s="8"/>
      <c r="M43" s="16">
        <f>COUNTIF(M9:M22, "&gt;=82")</f>
        <v>11</v>
      </c>
      <c r="N43" s="48">
        <f>COUNTIF(N9:N28, "&gt;=84")</f>
        <v>13</v>
      </c>
      <c r="O43" s="22">
        <f>COUNTIF(O9:O32, "&gt;=81")</f>
        <v>14</v>
      </c>
      <c r="P43" s="67">
        <f>COUNTIF(P9:P22, "&gt;=66")</f>
        <v>0</v>
      </c>
      <c r="Q43" s="67">
        <f>COUNTIF(Q9:Q22, "&gt;=80")</f>
        <v>0</v>
      </c>
      <c r="R43" s="16">
        <f>COUNTIF(R9:R36,"&gt;62")</f>
        <v>0</v>
      </c>
      <c r="S43" s="22"/>
      <c r="T43" s="67">
        <f>COUNTIF(T9:T22, "&gt;=84")</f>
        <v>0</v>
      </c>
    </row>
    <row r="44" spans="2:20" x14ac:dyDescent="0.25">
      <c r="C44" s="1"/>
      <c r="D44" s="1"/>
      <c r="E44" s="8"/>
      <c r="M44" s="17">
        <f>M43/24</f>
        <v>0.45833333333333331</v>
      </c>
      <c r="N44" s="17">
        <f t="shared" ref="N44:Q44" si="8">N43/20</f>
        <v>0.65</v>
      </c>
      <c r="O44" s="129">
        <f>O43/24</f>
        <v>0.58333333333333337</v>
      </c>
      <c r="P44" s="68">
        <f t="shared" si="8"/>
        <v>0</v>
      </c>
      <c r="Q44" s="68">
        <f t="shared" si="8"/>
        <v>0</v>
      </c>
      <c r="R44" s="17" t="e">
        <f t="shared" ref="R44" si="9">R43/R40</f>
        <v>#DIV/0!</v>
      </c>
      <c r="S44" s="22"/>
      <c r="T44" s="68">
        <f t="shared" ref="T44" si="10">T43/20</f>
        <v>0</v>
      </c>
    </row>
    <row r="45" spans="2:20" x14ac:dyDescent="0.25">
      <c r="M45" s="100"/>
      <c r="N45" s="100"/>
      <c r="O45" s="100"/>
      <c r="P45" s="100"/>
      <c r="Q45" s="100"/>
      <c r="R45" s="100"/>
      <c r="S45" s="100"/>
    </row>
    <row r="46" spans="2:20" x14ac:dyDescent="0.25">
      <c r="M46" s="101" t="s">
        <v>18</v>
      </c>
      <c r="N46" s="101"/>
      <c r="O46" s="101"/>
      <c r="P46" s="101"/>
      <c r="Q46" s="101"/>
      <c r="R46" s="101"/>
      <c r="S46" s="101"/>
    </row>
  </sheetData>
  <mergeCells count="51">
    <mergeCell ref="D10:I10"/>
    <mergeCell ref="D9:I9"/>
    <mergeCell ref="D6:G6"/>
    <mergeCell ref="I6:M6"/>
    <mergeCell ref="N6:S6"/>
    <mergeCell ref="D8:I8"/>
    <mergeCell ref="B2:S2"/>
    <mergeCell ref="C3:S3"/>
    <mergeCell ref="D4:G4"/>
    <mergeCell ref="M4:N4"/>
    <mergeCell ref="Q4:R4"/>
    <mergeCell ref="D18:I18"/>
    <mergeCell ref="D11:I11"/>
    <mergeCell ref="D12:I12"/>
    <mergeCell ref="D13:I13"/>
    <mergeCell ref="D14:I14"/>
    <mergeCell ref="D15:I15"/>
    <mergeCell ref="D17:I17"/>
    <mergeCell ref="D16:I16"/>
    <mergeCell ref="D28:I2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C39:D39"/>
    <mergeCell ref="H39:I39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C38:D38"/>
    <mergeCell ref="H38:I38"/>
    <mergeCell ref="C43:D43"/>
    <mergeCell ref="M45:S45"/>
    <mergeCell ref="M46:S46"/>
    <mergeCell ref="C40:E40"/>
    <mergeCell ref="H40:I40"/>
    <mergeCell ref="C41:D41"/>
    <mergeCell ref="H41:I41"/>
    <mergeCell ref="C42:D42"/>
    <mergeCell ref="H42:I42"/>
  </mergeCells>
  <phoneticPr fontId="14" type="noConversion"/>
  <conditionalFormatting sqref="N9:N28 P9:R28">
    <cfRule type="cellIs" dxfId="23" priority="13" operator="equal">
      <formula>0</formula>
    </cfRule>
  </conditionalFormatting>
  <conditionalFormatting sqref="N12 P12:R12">
    <cfRule type="cellIs" dxfId="22" priority="11" operator="lessThan">
      <formula>70</formula>
    </cfRule>
  </conditionalFormatting>
  <conditionalFormatting sqref="P9:P28">
    <cfRule type="cellIs" dxfId="15" priority="14" operator="lessThan">
      <formula>70</formula>
    </cfRule>
  </conditionalFormatting>
  <conditionalFormatting sqref="M9:M12 M19:M32 M14:M17">
    <cfRule type="cellIs" dxfId="14" priority="3" operator="lessThan">
      <formula>70</formula>
    </cfRule>
  </conditionalFormatting>
  <conditionalFormatting sqref="M8:M32">
    <cfRule type="cellIs" dxfId="13" priority="2" operator="equal">
      <formula>0</formula>
    </cfRule>
  </conditionalFormatting>
  <conditionalFormatting sqref="O9:O32">
    <cfRule type="cellIs" dxfId="0" priority="1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51B6-36BA-49F2-A742-4E44A35DCC7D}">
  <dimension ref="B2:Y48"/>
  <sheetViews>
    <sheetView topLeftCell="A34" zoomScale="130" zoomScaleNormal="130" workbookViewId="0">
      <selection activeCell="O39" activeCellId="1" sqref="O45:O46 O39"/>
    </sheetView>
  </sheetViews>
  <sheetFormatPr baseColWidth="10" defaultRowHeight="15" x14ac:dyDescent="0.25"/>
  <cols>
    <col min="1" max="1" width="1.28515625" customWidth="1"/>
    <col min="2" max="2" width="5" customWidth="1"/>
    <col min="3" max="3" width="12.7109375" hidden="1" customWidth="1"/>
    <col min="4" max="8" width="7.7109375" customWidth="1"/>
    <col min="9" max="9" width="5.7109375" customWidth="1"/>
    <col min="10" max="12" width="7.28515625" hidden="1" customWidth="1"/>
    <col min="13" max="13" width="7.85546875" customWidth="1"/>
    <col min="14" max="14" width="7.28515625" customWidth="1"/>
    <col min="15" max="15" width="5.7109375" customWidth="1"/>
    <col min="16" max="16" width="8.42578125" bestFit="1" customWidth="1"/>
    <col min="17" max="17" width="7.5703125" bestFit="1" customWidth="1"/>
    <col min="18" max="18" width="8.42578125" bestFit="1" customWidth="1"/>
    <col min="19" max="19" width="5.7109375" customWidth="1"/>
    <col min="20" max="20" width="8.7109375" customWidth="1"/>
    <col min="21" max="22" width="5.7109375" customWidth="1"/>
    <col min="23" max="23" width="9.5703125" customWidth="1"/>
    <col min="24" max="24" width="10.140625" customWidth="1"/>
    <col min="25" max="25" width="11.42578125" hidden="1" customWidth="1"/>
    <col min="26" max="26" width="26.7109375" customWidth="1"/>
  </cols>
  <sheetData>
    <row r="2" spans="2:22" ht="15.75" x14ac:dyDescent="0.25">
      <c r="B2" s="113" t="s">
        <v>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2"/>
    </row>
    <row r="3" spans="2:22" x14ac:dyDescent="0.25">
      <c r="C3" s="114" t="s">
        <v>8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"/>
    </row>
    <row r="4" spans="2:22" x14ac:dyDescent="0.25">
      <c r="C4" t="s">
        <v>0</v>
      </c>
      <c r="D4" s="115" t="s">
        <v>216</v>
      </c>
      <c r="E4" s="115"/>
      <c r="F4" s="115"/>
      <c r="G4" s="115"/>
      <c r="I4" t="s">
        <v>1</v>
      </c>
      <c r="M4" s="116" t="s">
        <v>217</v>
      </c>
      <c r="N4" s="116"/>
      <c r="P4" t="s">
        <v>2</v>
      </c>
      <c r="Q4" s="117">
        <v>45982</v>
      </c>
      <c r="R4" s="117"/>
    </row>
    <row r="5" spans="2:22" ht="6.75" customHeight="1" x14ac:dyDescent="0.25">
      <c r="D5" s="5"/>
      <c r="E5" s="5"/>
      <c r="F5" s="5"/>
      <c r="G5" s="5"/>
    </row>
    <row r="6" spans="2:22" x14ac:dyDescent="0.25">
      <c r="C6" t="s">
        <v>3</v>
      </c>
      <c r="D6" s="116" t="s">
        <v>215</v>
      </c>
      <c r="E6" s="116"/>
      <c r="F6" s="116"/>
      <c r="G6" s="116"/>
      <c r="I6" s="99" t="s">
        <v>22</v>
      </c>
      <c r="J6" s="99"/>
      <c r="K6" s="99"/>
      <c r="L6" s="99"/>
      <c r="M6" s="99"/>
      <c r="N6" s="118" t="s">
        <v>24</v>
      </c>
      <c r="O6" s="118"/>
      <c r="P6" s="118"/>
      <c r="Q6" s="118"/>
      <c r="R6" s="118"/>
      <c r="S6" s="118"/>
    </row>
    <row r="7" spans="2:22" ht="11.25" customHeight="1" x14ac:dyDescent="0.25"/>
    <row r="8" spans="2:22" x14ac:dyDescent="0.25">
      <c r="B8" s="3" t="s">
        <v>4</v>
      </c>
      <c r="C8" s="3" t="s">
        <v>6</v>
      </c>
      <c r="D8" s="119" t="s">
        <v>5</v>
      </c>
      <c r="E8" s="119"/>
      <c r="F8" s="119"/>
      <c r="G8" s="119"/>
      <c r="H8" s="119"/>
      <c r="I8" s="119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2" ht="15.75" x14ac:dyDescent="0.25">
      <c r="B9" s="80">
        <v>1</v>
      </c>
      <c r="C9" s="79" t="s">
        <v>183</v>
      </c>
      <c r="D9" s="125" t="s">
        <v>158</v>
      </c>
      <c r="E9" s="126"/>
      <c r="F9" s="126"/>
      <c r="G9" s="126"/>
      <c r="H9" s="126"/>
      <c r="I9" s="127"/>
      <c r="J9" s="36"/>
      <c r="K9" s="36"/>
      <c r="L9" s="36"/>
      <c r="M9" s="87">
        <v>0</v>
      </c>
      <c r="N9" s="90">
        <v>0</v>
      </c>
      <c r="O9" s="54">
        <v>0</v>
      </c>
      <c r="P9" s="38"/>
      <c r="Q9" s="9"/>
      <c r="R9" s="26"/>
      <c r="S9" s="4"/>
      <c r="T9" s="10">
        <f>(SUM(M9:R9))/4</f>
        <v>0</v>
      </c>
      <c r="V9" s="24"/>
    </row>
    <row r="10" spans="2:22" ht="15.75" x14ac:dyDescent="0.25">
      <c r="B10" s="80">
        <f>B9+1</f>
        <v>2</v>
      </c>
      <c r="C10" s="79" t="s">
        <v>184</v>
      </c>
      <c r="D10" s="125" t="s">
        <v>159</v>
      </c>
      <c r="E10" s="126"/>
      <c r="F10" s="126"/>
      <c r="G10" s="126"/>
      <c r="H10" s="126"/>
      <c r="I10" s="127"/>
      <c r="J10" s="36"/>
      <c r="K10" s="36"/>
      <c r="L10" s="36"/>
      <c r="M10" s="87">
        <v>90</v>
      </c>
      <c r="N10" s="89">
        <v>97</v>
      </c>
      <c r="O10" s="98">
        <v>96</v>
      </c>
      <c r="P10" s="38"/>
      <c r="Q10" s="9"/>
      <c r="R10" s="63"/>
      <c r="S10" s="4"/>
      <c r="T10" s="10">
        <f t="shared" ref="T10:T33" si="0">(SUM(M10:R10))/4</f>
        <v>70.75</v>
      </c>
      <c r="V10" s="24"/>
    </row>
    <row r="11" spans="2:22" ht="15.75" x14ac:dyDescent="0.25">
      <c r="B11" s="80">
        <f t="shared" ref="B11:B39" si="1">B10+1</f>
        <v>3</v>
      </c>
      <c r="C11" s="79" t="s">
        <v>185</v>
      </c>
      <c r="D11" s="125" t="s">
        <v>160</v>
      </c>
      <c r="E11" s="126"/>
      <c r="F11" s="126"/>
      <c r="G11" s="126"/>
      <c r="H11" s="126"/>
      <c r="I11" s="127"/>
      <c r="J11" s="36"/>
      <c r="K11" s="36"/>
      <c r="L11" s="36"/>
      <c r="M11" s="87">
        <v>0</v>
      </c>
      <c r="N11" s="89">
        <v>0</v>
      </c>
      <c r="O11" s="98">
        <v>0</v>
      </c>
      <c r="P11" s="38"/>
      <c r="Q11" s="9"/>
      <c r="R11" s="63"/>
      <c r="S11" s="4"/>
      <c r="T11" s="10">
        <f t="shared" si="0"/>
        <v>0</v>
      </c>
      <c r="V11" s="24"/>
    </row>
    <row r="12" spans="2:22" ht="15.75" x14ac:dyDescent="0.25">
      <c r="B12" s="80">
        <f t="shared" si="1"/>
        <v>4</v>
      </c>
      <c r="C12" s="79" t="s">
        <v>186</v>
      </c>
      <c r="D12" s="125" t="s">
        <v>161</v>
      </c>
      <c r="E12" s="126"/>
      <c r="F12" s="126"/>
      <c r="G12" s="126"/>
      <c r="H12" s="126"/>
      <c r="I12" s="127"/>
      <c r="J12" s="36"/>
      <c r="K12" s="36"/>
      <c r="L12" s="36"/>
      <c r="M12" s="87">
        <v>85</v>
      </c>
      <c r="N12" s="89">
        <v>70</v>
      </c>
      <c r="O12" s="98">
        <v>0</v>
      </c>
      <c r="P12" s="38"/>
      <c r="Q12" s="9"/>
      <c r="R12" s="63"/>
      <c r="S12" s="4"/>
      <c r="T12" s="10">
        <f t="shared" si="0"/>
        <v>38.75</v>
      </c>
      <c r="V12" s="24"/>
    </row>
    <row r="13" spans="2:22" ht="15.75" x14ac:dyDescent="0.25">
      <c r="B13" s="80">
        <f t="shared" si="1"/>
        <v>5</v>
      </c>
      <c r="C13" s="79" t="s">
        <v>187</v>
      </c>
      <c r="D13" s="125" t="s">
        <v>162</v>
      </c>
      <c r="E13" s="126"/>
      <c r="F13" s="126"/>
      <c r="G13" s="126"/>
      <c r="H13" s="126"/>
      <c r="I13" s="127"/>
      <c r="J13" s="36"/>
      <c r="K13" s="36"/>
      <c r="L13" s="36"/>
      <c r="M13" s="87">
        <v>96</v>
      </c>
      <c r="N13" s="89">
        <v>100</v>
      </c>
      <c r="O13" s="98">
        <v>96</v>
      </c>
      <c r="P13" s="38"/>
      <c r="Q13" s="9"/>
      <c r="R13" s="63"/>
      <c r="S13" s="4"/>
      <c r="T13" s="10">
        <f t="shared" si="0"/>
        <v>73</v>
      </c>
      <c r="V13" s="24"/>
    </row>
    <row r="14" spans="2:22" ht="15.75" x14ac:dyDescent="0.25">
      <c r="B14" s="80">
        <f t="shared" si="1"/>
        <v>6</v>
      </c>
      <c r="C14" s="79" t="s">
        <v>188</v>
      </c>
      <c r="D14" s="125" t="s">
        <v>163</v>
      </c>
      <c r="E14" s="126"/>
      <c r="F14" s="126"/>
      <c r="G14" s="126"/>
      <c r="H14" s="126"/>
      <c r="I14" s="127"/>
      <c r="J14" s="36"/>
      <c r="K14" s="36"/>
      <c r="L14" s="36"/>
      <c r="M14" s="87">
        <v>90</v>
      </c>
      <c r="N14" s="89">
        <v>97</v>
      </c>
      <c r="O14" s="98">
        <v>94</v>
      </c>
      <c r="P14" s="38"/>
      <c r="Q14" s="9"/>
      <c r="R14" s="64"/>
      <c r="S14" s="4"/>
      <c r="T14" s="10">
        <f t="shared" si="0"/>
        <v>70.25</v>
      </c>
      <c r="V14" s="24"/>
    </row>
    <row r="15" spans="2:22" ht="15.75" x14ac:dyDescent="0.25">
      <c r="B15" s="80">
        <f t="shared" si="1"/>
        <v>7</v>
      </c>
      <c r="C15" s="79" t="s">
        <v>189</v>
      </c>
      <c r="D15" s="125" t="s">
        <v>164</v>
      </c>
      <c r="E15" s="126"/>
      <c r="F15" s="126"/>
      <c r="G15" s="126"/>
      <c r="H15" s="126"/>
      <c r="I15" s="127"/>
      <c r="J15" s="36"/>
      <c r="K15" s="36"/>
      <c r="L15" s="36"/>
      <c r="M15" s="87">
        <v>95</v>
      </c>
      <c r="N15" s="89">
        <v>98</v>
      </c>
      <c r="O15" s="98">
        <v>98</v>
      </c>
      <c r="P15" s="38"/>
      <c r="Q15" s="9"/>
      <c r="R15" s="63"/>
      <c r="S15" s="4"/>
      <c r="T15" s="10">
        <f t="shared" si="0"/>
        <v>72.75</v>
      </c>
      <c r="V15" s="24"/>
    </row>
    <row r="16" spans="2:22" ht="15.75" x14ac:dyDescent="0.25">
      <c r="B16" s="80">
        <f t="shared" si="1"/>
        <v>8</v>
      </c>
      <c r="C16" s="79" t="s">
        <v>190</v>
      </c>
      <c r="D16" s="125" t="s">
        <v>165</v>
      </c>
      <c r="E16" s="126"/>
      <c r="F16" s="126"/>
      <c r="G16" s="126"/>
      <c r="H16" s="126"/>
      <c r="I16" s="127"/>
      <c r="J16" s="36"/>
      <c r="K16" s="36"/>
      <c r="L16" s="36"/>
      <c r="M16" s="87">
        <v>70</v>
      </c>
      <c r="N16" s="89">
        <v>98</v>
      </c>
      <c r="O16" s="98">
        <v>94</v>
      </c>
      <c r="P16" s="38"/>
      <c r="Q16" s="9"/>
      <c r="R16" s="63"/>
      <c r="S16" s="4"/>
      <c r="T16" s="10">
        <f t="shared" si="0"/>
        <v>65.5</v>
      </c>
      <c r="V16" s="24"/>
    </row>
    <row r="17" spans="2:23" ht="15.75" x14ac:dyDescent="0.25">
      <c r="B17" s="80">
        <f t="shared" si="1"/>
        <v>9</v>
      </c>
      <c r="C17" s="79" t="s">
        <v>191</v>
      </c>
      <c r="D17" s="125" t="s">
        <v>166</v>
      </c>
      <c r="E17" s="126"/>
      <c r="F17" s="126"/>
      <c r="G17" s="126"/>
      <c r="H17" s="126"/>
      <c r="I17" s="127"/>
      <c r="J17" s="36"/>
      <c r="K17" s="36"/>
      <c r="L17" s="36"/>
      <c r="M17" s="87">
        <v>100</v>
      </c>
      <c r="N17" s="89">
        <v>100</v>
      </c>
      <c r="O17" s="98">
        <v>94</v>
      </c>
      <c r="P17" s="38"/>
      <c r="Q17" s="9"/>
      <c r="R17" s="63"/>
      <c r="S17" s="4"/>
      <c r="T17" s="10">
        <f t="shared" si="0"/>
        <v>73.5</v>
      </c>
      <c r="V17" s="24"/>
    </row>
    <row r="18" spans="2:23" ht="15.75" x14ac:dyDescent="0.25">
      <c r="B18" s="80">
        <f t="shared" si="1"/>
        <v>10</v>
      </c>
      <c r="C18" s="79" t="s">
        <v>192</v>
      </c>
      <c r="D18" s="125" t="s">
        <v>167</v>
      </c>
      <c r="E18" s="126"/>
      <c r="F18" s="126"/>
      <c r="G18" s="126"/>
      <c r="H18" s="126"/>
      <c r="I18" s="127"/>
      <c r="J18" s="36"/>
      <c r="K18" s="36"/>
      <c r="L18" s="36"/>
      <c r="M18" s="87">
        <v>70</v>
      </c>
      <c r="N18" s="89">
        <v>96</v>
      </c>
      <c r="O18" s="98">
        <v>98</v>
      </c>
      <c r="P18" s="38"/>
      <c r="Q18" s="9"/>
      <c r="R18" s="63"/>
      <c r="S18" s="4"/>
      <c r="T18" s="10">
        <f t="shared" si="0"/>
        <v>66</v>
      </c>
      <c r="V18" s="24"/>
    </row>
    <row r="19" spans="2:23" ht="15.75" x14ac:dyDescent="0.25">
      <c r="B19" s="80">
        <f t="shared" si="1"/>
        <v>11</v>
      </c>
      <c r="C19" s="79" t="s">
        <v>193</v>
      </c>
      <c r="D19" s="125" t="s">
        <v>168</v>
      </c>
      <c r="E19" s="126"/>
      <c r="F19" s="126"/>
      <c r="G19" s="126"/>
      <c r="H19" s="126"/>
      <c r="I19" s="127"/>
      <c r="J19" s="36"/>
      <c r="K19" s="36"/>
      <c r="L19" s="36"/>
      <c r="M19" s="87">
        <v>80</v>
      </c>
      <c r="N19" s="89">
        <v>70</v>
      </c>
      <c r="O19" s="98">
        <v>0</v>
      </c>
      <c r="P19" s="38"/>
      <c r="Q19" s="9"/>
      <c r="R19" s="26"/>
      <c r="S19" s="4"/>
      <c r="T19" s="10">
        <f t="shared" si="0"/>
        <v>37.5</v>
      </c>
      <c r="V19" s="24"/>
    </row>
    <row r="20" spans="2:23" ht="15.75" x14ac:dyDescent="0.25">
      <c r="B20" s="80">
        <f t="shared" si="1"/>
        <v>12</v>
      </c>
      <c r="C20" s="79" t="s">
        <v>194</v>
      </c>
      <c r="D20" s="125" t="s">
        <v>169</v>
      </c>
      <c r="E20" s="126"/>
      <c r="F20" s="126"/>
      <c r="G20" s="126"/>
      <c r="H20" s="126"/>
      <c r="I20" s="127"/>
      <c r="J20" s="36"/>
      <c r="K20" s="36"/>
      <c r="L20" s="36"/>
      <c r="M20" s="87">
        <v>95</v>
      </c>
      <c r="N20" s="89">
        <v>100</v>
      </c>
      <c r="O20" s="98">
        <v>94</v>
      </c>
      <c r="P20" s="38"/>
      <c r="Q20" s="9"/>
      <c r="R20" s="26"/>
      <c r="S20" s="4"/>
      <c r="T20" s="10">
        <f t="shared" si="0"/>
        <v>72.25</v>
      </c>
      <c r="V20" s="24"/>
    </row>
    <row r="21" spans="2:23" ht="15.75" x14ac:dyDescent="0.25">
      <c r="B21" s="80">
        <f t="shared" si="1"/>
        <v>13</v>
      </c>
      <c r="C21" s="79" t="s">
        <v>195</v>
      </c>
      <c r="D21" s="125" t="s">
        <v>170</v>
      </c>
      <c r="E21" s="126"/>
      <c r="F21" s="126"/>
      <c r="G21" s="126"/>
      <c r="H21" s="126"/>
      <c r="I21" s="127"/>
      <c r="J21" s="36"/>
      <c r="K21" s="36"/>
      <c r="L21" s="36"/>
      <c r="M21" s="87">
        <v>0</v>
      </c>
      <c r="N21" s="89">
        <v>90</v>
      </c>
      <c r="O21" s="98">
        <v>94</v>
      </c>
      <c r="P21" s="38"/>
      <c r="Q21" s="9"/>
      <c r="R21" s="26"/>
      <c r="S21" s="4"/>
      <c r="T21" s="10">
        <f t="shared" si="0"/>
        <v>46</v>
      </c>
      <c r="V21" s="24"/>
    </row>
    <row r="22" spans="2:23" ht="15.75" x14ac:dyDescent="0.25">
      <c r="B22" s="80">
        <f t="shared" si="1"/>
        <v>14</v>
      </c>
      <c r="C22" s="79" t="s">
        <v>196</v>
      </c>
      <c r="D22" s="125" t="s">
        <v>171</v>
      </c>
      <c r="E22" s="126"/>
      <c r="F22" s="126"/>
      <c r="G22" s="126"/>
      <c r="H22" s="126"/>
      <c r="I22" s="127"/>
      <c r="J22" s="36"/>
      <c r="K22" s="36"/>
      <c r="L22" s="36"/>
      <c r="M22" s="87">
        <v>90</v>
      </c>
      <c r="N22" s="90">
        <v>95</v>
      </c>
      <c r="O22" s="98">
        <v>94</v>
      </c>
      <c r="P22" s="38"/>
      <c r="Q22" s="9"/>
      <c r="R22" s="26"/>
      <c r="S22" s="4"/>
      <c r="T22" s="10">
        <f t="shared" si="0"/>
        <v>69.75</v>
      </c>
      <c r="V22" s="24"/>
      <c r="W22" s="22"/>
    </row>
    <row r="23" spans="2:23" ht="15.75" x14ac:dyDescent="0.25">
      <c r="B23" s="80">
        <f t="shared" si="1"/>
        <v>15</v>
      </c>
      <c r="C23" s="79" t="s">
        <v>197</v>
      </c>
      <c r="D23" s="125" t="s">
        <v>172</v>
      </c>
      <c r="E23" s="126"/>
      <c r="F23" s="126"/>
      <c r="G23" s="126"/>
      <c r="H23" s="126"/>
      <c r="I23" s="127"/>
      <c r="J23" s="36"/>
      <c r="K23" s="36"/>
      <c r="L23" s="36"/>
      <c r="M23" s="87">
        <v>93</v>
      </c>
      <c r="N23" s="89">
        <v>97</v>
      </c>
      <c r="O23" s="98">
        <v>76</v>
      </c>
      <c r="P23" s="38"/>
      <c r="Q23" s="9"/>
      <c r="R23" s="26"/>
      <c r="S23" s="4"/>
      <c r="T23" s="10">
        <f t="shared" si="0"/>
        <v>66.5</v>
      </c>
      <c r="V23" s="24"/>
    </row>
    <row r="24" spans="2:23" ht="15.75" x14ac:dyDescent="0.25">
      <c r="B24" s="80">
        <f t="shared" si="1"/>
        <v>16</v>
      </c>
      <c r="C24" s="79" t="s">
        <v>198</v>
      </c>
      <c r="D24" s="125" t="s">
        <v>173</v>
      </c>
      <c r="E24" s="126"/>
      <c r="F24" s="126"/>
      <c r="G24" s="126"/>
      <c r="H24" s="126"/>
      <c r="I24" s="127"/>
      <c r="J24" s="36"/>
      <c r="K24" s="36"/>
      <c r="L24" s="36"/>
      <c r="M24" s="87">
        <v>85</v>
      </c>
      <c r="N24" s="89">
        <v>0</v>
      </c>
      <c r="O24" s="98">
        <v>0</v>
      </c>
      <c r="P24" s="38"/>
      <c r="Q24" s="9"/>
      <c r="R24" s="26"/>
      <c r="S24" s="4"/>
      <c r="T24" s="10">
        <f t="shared" si="0"/>
        <v>21.25</v>
      </c>
      <c r="V24" s="24"/>
    </row>
    <row r="25" spans="2:23" ht="15.75" x14ac:dyDescent="0.25">
      <c r="B25" s="80">
        <f t="shared" si="1"/>
        <v>17</v>
      </c>
      <c r="C25" s="79" t="s">
        <v>199</v>
      </c>
      <c r="D25" s="125" t="s">
        <v>174</v>
      </c>
      <c r="E25" s="126"/>
      <c r="F25" s="126"/>
      <c r="G25" s="126"/>
      <c r="H25" s="126"/>
      <c r="I25" s="127"/>
      <c r="J25" s="36"/>
      <c r="K25" s="36"/>
      <c r="L25" s="36"/>
      <c r="M25" s="87">
        <v>80</v>
      </c>
      <c r="N25" s="89">
        <v>95</v>
      </c>
      <c r="O25" s="98">
        <v>94</v>
      </c>
      <c r="P25" s="38"/>
      <c r="Q25" s="9"/>
      <c r="R25" s="26"/>
      <c r="S25" s="4"/>
      <c r="T25" s="10">
        <f t="shared" si="0"/>
        <v>67.25</v>
      </c>
      <c r="V25" s="24"/>
    </row>
    <row r="26" spans="2:23" ht="15.75" x14ac:dyDescent="0.25">
      <c r="B26" s="80">
        <f t="shared" si="1"/>
        <v>18</v>
      </c>
      <c r="C26" s="79" t="s">
        <v>200</v>
      </c>
      <c r="D26" s="125" t="s">
        <v>175</v>
      </c>
      <c r="E26" s="126"/>
      <c r="F26" s="126"/>
      <c r="G26" s="126"/>
      <c r="H26" s="126"/>
      <c r="I26" s="127"/>
      <c r="J26" s="36"/>
      <c r="K26" s="36"/>
      <c r="L26" s="36"/>
      <c r="M26" s="87">
        <v>97</v>
      </c>
      <c r="N26" s="89">
        <v>90</v>
      </c>
      <c r="O26" s="98">
        <v>96</v>
      </c>
      <c r="P26" s="38"/>
      <c r="Q26" s="9"/>
      <c r="R26" s="26"/>
      <c r="S26" s="4"/>
      <c r="T26" s="10">
        <f t="shared" si="0"/>
        <v>70.75</v>
      </c>
      <c r="V26" s="24"/>
    </row>
    <row r="27" spans="2:23" ht="15.75" x14ac:dyDescent="0.25">
      <c r="B27" s="80">
        <f t="shared" si="1"/>
        <v>19</v>
      </c>
      <c r="C27" s="79" t="s">
        <v>201</v>
      </c>
      <c r="D27" s="125" t="s">
        <v>176</v>
      </c>
      <c r="E27" s="126"/>
      <c r="F27" s="126"/>
      <c r="G27" s="126"/>
      <c r="H27" s="126"/>
      <c r="I27" s="127"/>
      <c r="J27" s="36"/>
      <c r="K27" s="36"/>
      <c r="L27" s="36"/>
      <c r="M27" s="87">
        <v>86</v>
      </c>
      <c r="N27" s="89">
        <v>100</v>
      </c>
      <c r="O27" s="98">
        <v>96</v>
      </c>
      <c r="P27" s="38"/>
      <c r="Q27" s="9"/>
      <c r="R27" s="26"/>
      <c r="S27" s="4"/>
      <c r="T27" s="10">
        <f t="shared" si="0"/>
        <v>70.5</v>
      </c>
      <c r="V27" s="24"/>
    </row>
    <row r="28" spans="2:23" ht="15.75" x14ac:dyDescent="0.25">
      <c r="B28" s="80">
        <f t="shared" si="1"/>
        <v>20</v>
      </c>
      <c r="C28" s="79" t="s">
        <v>202</v>
      </c>
      <c r="D28" s="125" t="s">
        <v>177</v>
      </c>
      <c r="E28" s="126"/>
      <c r="F28" s="126"/>
      <c r="G28" s="126"/>
      <c r="H28" s="126"/>
      <c r="I28" s="127"/>
      <c r="J28" s="36"/>
      <c r="K28" s="36"/>
      <c r="L28" s="36"/>
      <c r="M28" s="87">
        <v>88</v>
      </c>
      <c r="N28" s="89">
        <v>97</v>
      </c>
      <c r="O28" s="98">
        <v>94</v>
      </c>
      <c r="P28" s="38"/>
      <c r="Q28" s="9"/>
      <c r="R28" s="26"/>
      <c r="S28" s="4"/>
      <c r="T28" s="10">
        <f t="shared" si="0"/>
        <v>69.75</v>
      </c>
      <c r="V28" s="24"/>
    </row>
    <row r="29" spans="2:23" ht="15.75" x14ac:dyDescent="0.25">
      <c r="B29" s="80">
        <f t="shared" si="1"/>
        <v>21</v>
      </c>
      <c r="C29" s="79" t="s">
        <v>203</v>
      </c>
      <c r="D29" s="125" t="s">
        <v>178</v>
      </c>
      <c r="E29" s="126"/>
      <c r="F29" s="126"/>
      <c r="G29" s="126"/>
      <c r="H29" s="126"/>
      <c r="I29" s="127"/>
      <c r="J29" s="36"/>
      <c r="K29" s="36"/>
      <c r="L29" s="36"/>
      <c r="M29" s="87">
        <v>100</v>
      </c>
      <c r="N29" s="89">
        <v>100</v>
      </c>
      <c r="O29" s="98">
        <v>90</v>
      </c>
      <c r="P29" s="38"/>
      <c r="Q29" s="9"/>
      <c r="R29" s="26"/>
      <c r="S29" s="4"/>
      <c r="T29" s="10">
        <f t="shared" si="0"/>
        <v>72.5</v>
      </c>
      <c r="V29" s="24"/>
    </row>
    <row r="30" spans="2:23" ht="15.75" x14ac:dyDescent="0.25">
      <c r="B30" s="80">
        <f t="shared" si="1"/>
        <v>22</v>
      </c>
      <c r="C30" s="79" t="s">
        <v>204</v>
      </c>
      <c r="D30" s="125" t="s">
        <v>179</v>
      </c>
      <c r="E30" s="126"/>
      <c r="F30" s="126"/>
      <c r="G30" s="126"/>
      <c r="H30" s="126"/>
      <c r="I30" s="127"/>
      <c r="J30" s="36"/>
      <c r="K30" s="36"/>
      <c r="L30" s="36"/>
      <c r="M30" s="87">
        <v>91</v>
      </c>
      <c r="N30" s="89">
        <v>90</v>
      </c>
      <c r="O30" s="98">
        <v>32</v>
      </c>
      <c r="P30" s="38"/>
      <c r="Q30" s="9"/>
      <c r="R30" s="26"/>
      <c r="S30" s="4"/>
      <c r="T30" s="10">
        <f t="shared" si="0"/>
        <v>53.25</v>
      </c>
      <c r="V30" s="24"/>
    </row>
    <row r="31" spans="2:23" ht="15.75" x14ac:dyDescent="0.25">
      <c r="B31" s="80">
        <f t="shared" si="1"/>
        <v>23</v>
      </c>
      <c r="C31" s="79" t="s">
        <v>205</v>
      </c>
      <c r="D31" s="125" t="s">
        <v>180</v>
      </c>
      <c r="E31" s="126"/>
      <c r="F31" s="126"/>
      <c r="G31" s="126"/>
      <c r="H31" s="126"/>
      <c r="I31" s="127"/>
      <c r="J31" s="36"/>
      <c r="K31" s="36"/>
      <c r="L31" s="36"/>
      <c r="M31" s="87">
        <v>94</v>
      </c>
      <c r="N31" s="90">
        <v>100</v>
      </c>
      <c r="O31" s="98">
        <v>98</v>
      </c>
      <c r="P31" s="38"/>
      <c r="Q31" s="9"/>
      <c r="R31" s="26"/>
      <c r="S31" s="4"/>
      <c r="T31" s="10">
        <f t="shared" si="0"/>
        <v>73</v>
      </c>
      <c r="V31" s="24"/>
    </row>
    <row r="32" spans="2:23" ht="15.75" x14ac:dyDescent="0.25">
      <c r="B32" s="80">
        <f t="shared" si="1"/>
        <v>24</v>
      </c>
      <c r="C32" s="79" t="s">
        <v>206</v>
      </c>
      <c r="D32" s="125" t="s">
        <v>181</v>
      </c>
      <c r="E32" s="126"/>
      <c r="F32" s="126"/>
      <c r="G32" s="126"/>
      <c r="H32" s="126"/>
      <c r="I32" s="127"/>
      <c r="J32" s="36"/>
      <c r="K32" s="58"/>
      <c r="L32" s="58"/>
      <c r="M32" s="91">
        <v>100</v>
      </c>
      <c r="N32" s="89">
        <v>100</v>
      </c>
      <c r="O32" s="98">
        <v>98</v>
      </c>
      <c r="P32" s="38"/>
      <c r="Q32" s="9"/>
      <c r="R32" s="26"/>
      <c r="S32" s="4"/>
      <c r="T32" s="10">
        <f t="shared" si="0"/>
        <v>74.5</v>
      </c>
      <c r="V32" s="24"/>
    </row>
    <row r="33" spans="2:22" ht="15.75" x14ac:dyDescent="0.25">
      <c r="B33" s="80">
        <f t="shared" si="1"/>
        <v>25</v>
      </c>
      <c r="C33" s="79" t="s">
        <v>207</v>
      </c>
      <c r="D33" s="125" t="s">
        <v>182</v>
      </c>
      <c r="E33" s="126"/>
      <c r="F33" s="126"/>
      <c r="G33" s="126"/>
      <c r="H33" s="126"/>
      <c r="I33" s="127"/>
      <c r="J33" s="36"/>
      <c r="K33" s="58"/>
      <c r="L33" s="58"/>
      <c r="M33" s="91">
        <v>100</v>
      </c>
      <c r="N33" s="90">
        <v>90</v>
      </c>
      <c r="O33" s="98">
        <v>94</v>
      </c>
      <c r="P33" s="38"/>
      <c r="Q33" s="9"/>
      <c r="R33" s="26"/>
      <c r="S33" s="4"/>
      <c r="T33" s="10">
        <f t="shared" si="0"/>
        <v>71</v>
      </c>
      <c r="V33" s="24"/>
    </row>
    <row r="34" spans="2:22" ht="15.75" x14ac:dyDescent="0.25">
      <c r="B34" s="80">
        <f t="shared" si="1"/>
        <v>26</v>
      </c>
      <c r="C34" s="76"/>
      <c r="D34" s="125"/>
      <c r="E34" s="126"/>
      <c r="F34" s="126"/>
      <c r="G34" s="126"/>
      <c r="H34" s="126"/>
      <c r="I34" s="127"/>
      <c r="J34" s="36"/>
      <c r="K34" s="58"/>
      <c r="L34" s="58"/>
      <c r="M34" s="42"/>
      <c r="N34" s="45"/>
      <c r="O34" s="54"/>
      <c r="P34" s="38"/>
      <c r="Q34" s="9"/>
      <c r="R34" s="26"/>
      <c r="S34" s="4"/>
      <c r="T34" s="10">
        <f t="shared" ref="T34:T36" si="2">(SUM(M34:R34))/6</f>
        <v>0</v>
      </c>
      <c r="V34" s="24"/>
    </row>
    <row r="35" spans="2:22" ht="15.75" x14ac:dyDescent="0.25">
      <c r="B35" s="80">
        <f t="shared" si="1"/>
        <v>27</v>
      </c>
      <c r="C35" s="76"/>
      <c r="D35" s="125"/>
      <c r="E35" s="126"/>
      <c r="F35" s="126"/>
      <c r="G35" s="126"/>
      <c r="H35" s="126"/>
      <c r="I35" s="127"/>
      <c r="J35" s="36"/>
      <c r="K35" s="58"/>
      <c r="L35" s="58"/>
      <c r="M35" s="42"/>
      <c r="N35" s="45"/>
      <c r="O35" s="54"/>
      <c r="P35" s="38"/>
      <c r="Q35" s="9"/>
      <c r="R35" s="26"/>
      <c r="S35" s="4"/>
      <c r="T35" s="10">
        <f t="shared" si="2"/>
        <v>0</v>
      </c>
      <c r="V35" s="24"/>
    </row>
    <row r="36" spans="2:22" ht="15.75" x14ac:dyDescent="0.25">
      <c r="B36" s="80">
        <f t="shared" si="1"/>
        <v>28</v>
      </c>
      <c r="C36" s="76"/>
      <c r="D36" s="125"/>
      <c r="E36" s="126"/>
      <c r="F36" s="126"/>
      <c r="G36" s="126"/>
      <c r="H36" s="126"/>
      <c r="I36" s="127"/>
      <c r="J36" s="6"/>
      <c r="K36" s="6"/>
      <c r="L36" s="6"/>
      <c r="M36" s="26"/>
      <c r="N36" s="46"/>
      <c r="O36" s="55"/>
      <c r="P36" s="9"/>
      <c r="Q36" s="9"/>
      <c r="R36" s="26"/>
      <c r="S36" s="4"/>
      <c r="T36" s="10">
        <f t="shared" si="2"/>
        <v>0</v>
      </c>
    </row>
    <row r="37" spans="2:22" ht="15.75" x14ac:dyDescent="0.25">
      <c r="B37" s="80">
        <f t="shared" si="1"/>
        <v>29</v>
      </c>
      <c r="C37" s="76"/>
      <c r="D37" s="125"/>
      <c r="E37" s="126"/>
      <c r="F37" s="126"/>
      <c r="G37" s="126"/>
      <c r="H37" s="126"/>
      <c r="I37" s="127"/>
      <c r="J37" s="6"/>
      <c r="K37" s="6"/>
      <c r="L37" s="6"/>
      <c r="M37" s="31"/>
      <c r="N37" s="29"/>
      <c r="O37" s="55"/>
      <c r="P37" s="9"/>
      <c r="Q37" s="9"/>
      <c r="R37" s="26"/>
      <c r="S37" s="4"/>
      <c r="T37" s="10">
        <f t="shared" ref="T37" si="3">(SUM(M37:R37))/6</f>
        <v>0</v>
      </c>
    </row>
    <row r="38" spans="2:22" ht="15.75" x14ac:dyDescent="0.25">
      <c r="B38" s="80">
        <f t="shared" si="1"/>
        <v>30</v>
      </c>
      <c r="C38" s="76"/>
      <c r="D38" s="121"/>
      <c r="E38" s="121"/>
      <c r="F38" s="121"/>
      <c r="G38" s="121"/>
      <c r="H38" s="121"/>
      <c r="I38" s="121"/>
      <c r="J38" s="6"/>
      <c r="K38" s="6"/>
      <c r="L38" s="6"/>
      <c r="M38" s="4"/>
      <c r="N38" s="4"/>
      <c r="O38" s="4"/>
      <c r="P38" s="4"/>
      <c r="Q38" s="4"/>
      <c r="R38" s="4"/>
      <c r="S38" s="4"/>
      <c r="T38" s="39"/>
    </row>
    <row r="39" spans="2:22" ht="15.75" x14ac:dyDescent="0.25">
      <c r="B39" s="80">
        <f t="shared" si="1"/>
        <v>31</v>
      </c>
      <c r="C39" s="76"/>
      <c r="D39" s="122"/>
      <c r="E39" s="123"/>
      <c r="F39" s="123"/>
      <c r="G39" s="123"/>
      <c r="H39" s="123"/>
      <c r="I39" s="124"/>
      <c r="J39" s="35"/>
      <c r="K39" s="35"/>
      <c r="L39" s="35"/>
      <c r="M39" s="18">
        <f>SUM(M9:M33)/25</f>
        <v>79</v>
      </c>
      <c r="N39" s="18">
        <f t="shared" ref="N39:P39" si="4">SUM(N9:N33)/25</f>
        <v>82.8</v>
      </c>
      <c r="O39" s="18">
        <f>SUM(O9:O33)/25</f>
        <v>72.8</v>
      </c>
      <c r="P39" s="18">
        <f t="shared" si="4"/>
        <v>0</v>
      </c>
      <c r="Q39" s="18">
        <f>SUM(Q9:Q37)/29</f>
        <v>0</v>
      </c>
      <c r="R39" s="18">
        <f>SUM(R9:R37)/29</f>
        <v>0</v>
      </c>
      <c r="S39" s="23"/>
      <c r="T39" s="18">
        <f>SUM(T9:T37)/29</f>
        <v>50.560344827586206</v>
      </c>
    </row>
    <row r="40" spans="2:22" x14ac:dyDescent="0.25">
      <c r="C40" s="99"/>
      <c r="D40" s="99"/>
      <c r="E40" s="1"/>
      <c r="H40" s="108" t="s">
        <v>19</v>
      </c>
      <c r="I40" s="108"/>
      <c r="J40" s="11"/>
      <c r="K40" s="11"/>
      <c r="L40" s="11"/>
      <c r="M40" s="11">
        <f t="shared" ref="M40:T40" si="5">COUNTIF(M9:M38,"&gt;=70")</f>
        <v>22</v>
      </c>
      <c r="N40" s="11">
        <f>COUNTIF(N9:N37,"&gt;=70")</f>
        <v>22</v>
      </c>
      <c r="O40" s="11">
        <f>COUNTIF(O9:O38,"&gt;=70")</f>
        <v>19</v>
      </c>
      <c r="P40" s="11">
        <f t="shared" si="5"/>
        <v>0</v>
      </c>
      <c r="Q40" s="11">
        <f>COUNTIF(Q9:Q38,"&gt;=70")</f>
        <v>0</v>
      </c>
      <c r="R40" s="11">
        <f>COUNTIF(R9:R38,"&gt;=70")</f>
        <v>0</v>
      </c>
      <c r="S40" s="11">
        <f t="shared" si="5"/>
        <v>0</v>
      </c>
      <c r="T40" s="15">
        <f t="shared" si="5"/>
        <v>12</v>
      </c>
    </row>
    <row r="41" spans="2:22" x14ac:dyDescent="0.25">
      <c r="C41" s="99"/>
      <c r="D41" s="99"/>
      <c r="E41" s="8"/>
      <c r="H41" s="102" t="s">
        <v>20</v>
      </c>
      <c r="I41" s="102"/>
      <c r="J41" s="12"/>
      <c r="K41" s="12"/>
      <c r="L41" s="12"/>
      <c r="M41" s="12">
        <f>COUNTIF(M9:M38,"&lt;70")</f>
        <v>3</v>
      </c>
      <c r="N41" s="12">
        <f t="shared" ref="N41:R41" si="6">COUNTIF(N9:N38,"&lt;70")</f>
        <v>3</v>
      </c>
      <c r="O41" s="12">
        <f t="shared" si="6"/>
        <v>6</v>
      </c>
      <c r="P41" s="12">
        <f t="shared" si="6"/>
        <v>0</v>
      </c>
      <c r="Q41" s="12">
        <f t="shared" si="6"/>
        <v>0</v>
      </c>
      <c r="R41" s="12">
        <f t="shared" si="6"/>
        <v>0</v>
      </c>
      <c r="S41" s="12"/>
      <c r="T41" s="12">
        <f>COUNTIF(T9:T39,"&lt;70")</f>
        <v>18</v>
      </c>
    </row>
    <row r="42" spans="2:22" x14ac:dyDescent="0.25">
      <c r="C42" s="99"/>
      <c r="D42" s="99"/>
      <c r="E42" s="99"/>
      <c r="H42" s="102" t="s">
        <v>21</v>
      </c>
      <c r="I42" s="102"/>
      <c r="J42" s="12"/>
      <c r="K42" s="12"/>
      <c r="L42" s="12"/>
      <c r="M42" s="12">
        <f t="shared" ref="M42:R42" si="7">COUNT(M9:M38)</f>
        <v>25</v>
      </c>
      <c r="N42" s="12">
        <f t="shared" si="7"/>
        <v>25</v>
      </c>
      <c r="O42" s="12">
        <f t="shared" si="7"/>
        <v>25</v>
      </c>
      <c r="P42" s="12">
        <f t="shared" si="7"/>
        <v>0</v>
      </c>
      <c r="Q42" s="12">
        <f t="shared" si="7"/>
        <v>0</v>
      </c>
      <c r="R42" s="12">
        <f t="shared" si="7"/>
        <v>0</v>
      </c>
      <c r="S42" s="12">
        <v>0</v>
      </c>
      <c r="T42" s="12">
        <f>COUNT(T9:T35)</f>
        <v>27</v>
      </c>
    </row>
    <row r="43" spans="2:22" x14ac:dyDescent="0.25">
      <c r="C43" s="99"/>
      <c r="D43" s="99"/>
      <c r="E43" s="1"/>
      <c r="H43" s="103" t="s">
        <v>16</v>
      </c>
      <c r="I43" s="103"/>
      <c r="J43" s="34"/>
      <c r="K43" s="34"/>
      <c r="L43" s="34"/>
      <c r="M43" s="13">
        <f>M40/M42</f>
        <v>0.88</v>
      </c>
      <c r="N43" s="13">
        <f>N40/N42</f>
        <v>0.88</v>
      </c>
      <c r="O43" s="13">
        <f t="shared" ref="O43:T43" si="8">O40/O42</f>
        <v>0.76</v>
      </c>
      <c r="P43" s="13" t="e">
        <f t="shared" si="8"/>
        <v>#DIV/0!</v>
      </c>
      <c r="Q43" s="14" t="e">
        <f t="shared" si="8"/>
        <v>#DIV/0!</v>
      </c>
      <c r="R43" s="14" t="e">
        <f t="shared" si="8"/>
        <v>#DIV/0!</v>
      </c>
      <c r="S43" s="14" t="e">
        <f t="shared" si="8"/>
        <v>#DIV/0!</v>
      </c>
      <c r="T43" s="14">
        <f t="shared" si="8"/>
        <v>0.44444444444444442</v>
      </c>
    </row>
    <row r="44" spans="2:22" x14ac:dyDescent="0.25">
      <c r="C44" s="99"/>
      <c r="D44" s="99"/>
      <c r="E44" s="1"/>
      <c r="H44" s="103" t="s">
        <v>17</v>
      </c>
      <c r="I44" s="103"/>
      <c r="J44" s="34"/>
      <c r="K44" s="34"/>
      <c r="L44" s="34"/>
      <c r="M44" s="13">
        <f>M41/M42</f>
        <v>0.12</v>
      </c>
      <c r="N44" s="13">
        <f t="shared" ref="N44:T44" si="9">N41/N42</f>
        <v>0.12</v>
      </c>
      <c r="O44" s="14">
        <f t="shared" si="9"/>
        <v>0.24</v>
      </c>
      <c r="P44" s="14" t="e">
        <f t="shared" si="9"/>
        <v>#DIV/0!</v>
      </c>
      <c r="Q44" s="14" t="e">
        <f t="shared" si="9"/>
        <v>#DIV/0!</v>
      </c>
      <c r="R44" s="14" t="e">
        <f t="shared" si="9"/>
        <v>#DIV/0!</v>
      </c>
      <c r="S44" s="14" t="e">
        <f t="shared" si="9"/>
        <v>#DIV/0!</v>
      </c>
      <c r="T44" s="14">
        <f t="shared" si="9"/>
        <v>0.66666666666666663</v>
      </c>
    </row>
    <row r="45" spans="2:22" x14ac:dyDescent="0.25">
      <c r="C45" s="99"/>
      <c r="D45" s="99"/>
      <c r="E45" s="8"/>
      <c r="M45" s="16">
        <f>COUNTIF(M9:M33, "&gt;=79")</f>
        <v>20</v>
      </c>
      <c r="N45" s="16">
        <f>COUNTIF(N9:N37, "&gt;=82")</f>
        <v>20</v>
      </c>
      <c r="O45" s="16">
        <f>COUNTIF(O9:O29, "&gt;=72")</f>
        <v>16</v>
      </c>
      <c r="P45" s="71">
        <f>COUNTIF(P9:P29, "&gt;=69")</f>
        <v>0</v>
      </c>
      <c r="Q45" s="71">
        <f>COUNTIF(Q9:Q29, "&gt;=55")</f>
        <v>0</v>
      </c>
      <c r="R45" s="71">
        <f>COUNTIF(R9:R38,"&gt;91")</f>
        <v>0</v>
      </c>
      <c r="S45" s="22"/>
      <c r="T45" s="71">
        <f>COUNTIF(T9:T38,"&gt;83")</f>
        <v>0</v>
      </c>
    </row>
    <row r="46" spans="2:22" x14ac:dyDescent="0.25">
      <c r="C46" s="1"/>
      <c r="D46" s="1"/>
      <c r="E46" s="8"/>
      <c r="M46" s="17">
        <f>M45/25</f>
        <v>0.8</v>
      </c>
      <c r="N46" s="17">
        <f>N45/29</f>
        <v>0.68965517241379315</v>
      </c>
      <c r="O46" s="17">
        <f>O45/25</f>
        <v>0.64</v>
      </c>
      <c r="P46" s="72">
        <f>P45/27</f>
        <v>0</v>
      </c>
      <c r="Q46" s="72">
        <f t="shared" ref="Q46" si="10">Q45/20</f>
        <v>0</v>
      </c>
      <c r="R46" s="72" t="e">
        <f>R45/R42</f>
        <v>#DIV/0!</v>
      </c>
      <c r="S46" s="22"/>
      <c r="T46" s="72">
        <f>T45/T42</f>
        <v>0</v>
      </c>
    </row>
    <row r="47" spans="2:22" x14ac:dyDescent="0.25">
      <c r="M47" s="100"/>
      <c r="N47" s="100"/>
      <c r="O47" s="100"/>
      <c r="P47" s="100"/>
      <c r="Q47" s="100"/>
      <c r="R47" s="100"/>
      <c r="S47" s="100"/>
    </row>
    <row r="48" spans="2:22" x14ac:dyDescent="0.25">
      <c r="M48" s="101" t="s">
        <v>18</v>
      </c>
      <c r="N48" s="101"/>
      <c r="O48" s="101"/>
      <c r="P48" s="101"/>
      <c r="Q48" s="101"/>
      <c r="R48" s="101"/>
      <c r="S48" s="101"/>
    </row>
  </sheetData>
  <mergeCells count="53">
    <mergeCell ref="D13:I13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8:I38"/>
    <mergeCell ref="D39:I39"/>
    <mergeCell ref="C40:D40"/>
    <mergeCell ref="H40:I40"/>
    <mergeCell ref="C41:D41"/>
    <mergeCell ref="H41:I41"/>
    <mergeCell ref="C45:D45"/>
    <mergeCell ref="M47:S47"/>
    <mergeCell ref="M48:S48"/>
    <mergeCell ref="C42:E42"/>
    <mergeCell ref="H42:I42"/>
    <mergeCell ref="C43:D43"/>
    <mergeCell ref="H43:I43"/>
    <mergeCell ref="C44:D44"/>
    <mergeCell ref="H44:I44"/>
  </mergeCells>
  <conditionalFormatting sqref="M9:N9">
    <cfRule type="cellIs" dxfId="12" priority="6" operator="equal">
      <formula>0</formula>
    </cfRule>
  </conditionalFormatting>
  <conditionalFormatting sqref="N22">
    <cfRule type="cellIs" dxfId="11" priority="5" operator="equal">
      <formula>0</formula>
    </cfRule>
  </conditionalFormatting>
  <conditionalFormatting sqref="N31">
    <cfRule type="cellIs" dxfId="10" priority="4" operator="equal">
      <formula>0</formula>
    </cfRule>
  </conditionalFormatting>
  <conditionalFormatting sqref="N33">
    <cfRule type="cellIs" dxfId="9" priority="3" operator="equal">
      <formula>0</formula>
    </cfRule>
  </conditionalFormatting>
  <conditionalFormatting sqref="N37">
    <cfRule type="cellIs" dxfId="8" priority="2" operator="equal">
      <formula>0</formula>
    </cfRule>
  </conditionalFormatting>
  <conditionalFormatting sqref="O9:O13 O14:P14 O15:O35">
    <cfRule type="cellIs" dxfId="7" priority="12" operator="equal">
      <formula>0</formula>
    </cfRule>
  </conditionalFormatting>
  <conditionalFormatting sqref="P9:P11 P13 P15:P20 P22:P26 P28:P30 P32:P35">
    <cfRule type="cellIs" dxfId="6" priority="11" operator="lessThan">
      <formula>70</formula>
    </cfRule>
  </conditionalFormatting>
  <conditionalFormatting sqref="P12">
    <cfRule type="cellIs" dxfId="5" priority="10" operator="equal">
      <formula>0</formula>
    </cfRule>
  </conditionalFormatting>
  <conditionalFormatting sqref="P21">
    <cfRule type="cellIs" dxfId="4" priority="9" operator="equal">
      <formula>0</formula>
    </cfRule>
  </conditionalFormatting>
  <conditionalFormatting sqref="P27">
    <cfRule type="cellIs" dxfId="3" priority="8" operator="equal">
      <formula>0</formula>
    </cfRule>
  </conditionalFormatting>
  <conditionalFormatting sqref="P31">
    <cfRule type="cellIs" dxfId="2" priority="7" operator="equal">
      <formula>0</formula>
    </cfRule>
  </conditionalFormatting>
  <conditionalFormatting sqref="M9:R37">
    <cfRule type="cellIs" dxfId="1" priority="1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(A) Form y Eval de Proy</vt:lpstr>
      <vt:lpstr>(B) Form y Eval de Proy</vt:lpstr>
      <vt:lpstr>Gestion Amb</vt:lpstr>
      <vt:lpstr>Fund de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erasto del angel perez</cp:lastModifiedBy>
  <cp:lastPrinted>2024-11-26T05:52:46Z</cp:lastPrinted>
  <dcterms:created xsi:type="dcterms:W3CDTF">2023-03-14T19:16:59Z</dcterms:created>
  <dcterms:modified xsi:type="dcterms:W3CDTF">2025-11-21T19:54:39Z</dcterms:modified>
</cp:coreProperties>
</file>