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"/>
    </mc:Choice>
  </mc:AlternateContent>
  <xr:revisionPtr revIDLastSave="0" documentId="13_ncr:1_{A515AF87-E5D9-47E9-9B8C-2ADE9D7EA9E9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0" l="1"/>
  <c r="O14" i="31"/>
  <c r="J14" i="31"/>
  <c r="K14" i="31" s="1"/>
  <c r="I14" i="31"/>
  <c r="O13" i="31"/>
  <c r="K13" i="31"/>
  <c r="J15" i="31"/>
  <c r="K15" i="31" s="1"/>
  <c r="J16" i="31"/>
  <c r="K16" i="31" s="1"/>
  <c r="J17" i="31"/>
  <c r="K17" i="31" s="1"/>
  <c r="J18" i="31"/>
  <c r="K18" i="31" s="1"/>
  <c r="J13" i="31"/>
  <c r="I13" i="31"/>
  <c r="I15" i="31"/>
  <c r="O15" i="31" s="1"/>
  <c r="I16" i="31"/>
  <c r="O16" i="31" s="1"/>
  <c r="I17" i="31"/>
  <c r="I18" i="31"/>
  <c r="O18" i="31" s="1"/>
  <c r="F14" i="31"/>
  <c r="F15" i="31"/>
  <c r="F16" i="31"/>
  <c r="F17" i="31"/>
  <c r="F18" i="31"/>
  <c r="F13" i="31"/>
  <c r="E14" i="31"/>
  <c r="E15" i="31"/>
  <c r="E16" i="31"/>
  <c r="E17" i="31"/>
  <c r="E18" i="31"/>
  <c r="D14" i="31"/>
  <c r="D15" i="31"/>
  <c r="D16" i="31"/>
  <c r="D17" i="31"/>
  <c r="D18" i="31"/>
  <c r="D13" i="31"/>
  <c r="E13" i="31"/>
  <c r="B14" i="31"/>
  <c r="B15" i="31"/>
  <c r="B16" i="31"/>
  <c r="B17" i="31"/>
  <c r="B18" i="31"/>
  <c r="B19" i="31"/>
  <c r="B13" i="31"/>
  <c r="M14" i="31"/>
  <c r="M15" i="31"/>
  <c r="M16" i="31"/>
  <c r="M17" i="31"/>
  <c r="M18" i="31"/>
  <c r="J13" i="27"/>
  <c r="M7" i="31" l="1"/>
  <c r="O27" i="31"/>
  <c r="N27" i="31"/>
  <c r="L27" i="31"/>
  <c r="H27" i="31"/>
  <c r="G27" i="31"/>
  <c r="B26" i="31"/>
  <c r="B25" i="31"/>
  <c r="B24" i="31"/>
  <c r="B23" i="31"/>
  <c r="B22" i="31"/>
  <c r="B21" i="31"/>
  <c r="C9" i="31"/>
  <c r="O27" i="30"/>
  <c r="N27" i="30"/>
  <c r="L27" i="30"/>
  <c r="H27" i="30"/>
  <c r="G27" i="30"/>
  <c r="F18" i="30"/>
  <c r="I18" i="30" s="1"/>
  <c r="E18" i="30"/>
  <c r="D18" i="30"/>
  <c r="B18" i="30"/>
  <c r="F17" i="30"/>
  <c r="J17" i="30" s="1"/>
  <c r="K17" i="30" s="1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D17" i="27"/>
  <c r="E17" i="27"/>
  <c r="F17" i="27"/>
  <c r="J17" i="27" s="1"/>
  <c r="K17" i="27" s="1"/>
  <c r="B18" i="27"/>
  <c r="D18" i="27"/>
  <c r="E18" i="27"/>
  <c r="F18" i="27"/>
  <c r="M18" i="27" s="1"/>
  <c r="B19" i="27"/>
  <c r="C19" i="27"/>
  <c r="D19" i="27"/>
  <c r="B20" i="27"/>
  <c r="C20" i="27"/>
  <c r="D20" i="27"/>
  <c r="B21" i="27"/>
  <c r="C21" i="27"/>
  <c r="D21" i="27"/>
  <c r="B22" i="27"/>
  <c r="C22" i="27"/>
  <c r="D22" i="27"/>
  <c r="B23" i="27"/>
  <c r="C23" i="27"/>
  <c r="D23" i="27"/>
  <c r="B24" i="27"/>
  <c r="C24" i="27"/>
  <c r="D24" i="27"/>
  <c r="B25" i="27"/>
  <c r="C25" i="27"/>
  <c r="D25" i="27"/>
  <c r="B26" i="27"/>
  <c r="C26" i="27"/>
  <c r="D26" i="27"/>
  <c r="D13" i="27"/>
  <c r="E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I14" i="27"/>
  <c r="J15" i="30"/>
  <c r="K15" i="30" s="1"/>
  <c r="M15" i="27"/>
  <c r="J16" i="27"/>
  <c r="K16" i="27" s="1"/>
  <c r="M27" i="26"/>
  <c r="I15" i="27"/>
  <c r="J27" i="26"/>
  <c r="K27" i="26" s="1"/>
  <c r="J14" i="27"/>
  <c r="K14" i="27" s="1"/>
  <c r="I18" i="27"/>
  <c r="J14" i="30"/>
  <c r="K14" i="30" s="1"/>
  <c r="J18" i="30"/>
  <c r="K18" i="30" s="1"/>
  <c r="J18" i="27"/>
  <c r="K18" i="27" s="1"/>
  <c r="I16" i="30"/>
  <c r="M16" i="27"/>
  <c r="F27" i="30"/>
  <c r="J27" i="30" s="1"/>
  <c r="K27" i="30" s="1"/>
  <c r="I15" i="30"/>
  <c r="F27" i="31"/>
  <c r="I27" i="26"/>
  <c r="M13" i="30"/>
  <c r="M17" i="30"/>
  <c r="I13" i="30"/>
  <c r="M14" i="30"/>
  <c r="J16" i="30"/>
  <c r="K16" i="30" s="1"/>
  <c r="I17" i="30"/>
  <c r="M18" i="30"/>
  <c r="K13" i="30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<sst xmlns="http://schemas.openxmlformats.org/spreadsheetml/2006/main" count="161" uniqueCount="47">
  <si>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</si>
  <si>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</si>
  <si>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</si>
  <si>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</si>
  <si>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</si>
  <si>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</si>
  <si>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</si>
  <si>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</si>
  <si>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</si>
  <si>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</si>
  <si>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</si>
  <si>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</si>
  <si>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</si>
  <si>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</si>
  <si>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</si>
  <si>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</si>
  <si>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</si>
  <si>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</si>
  <si>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</si>
  <si>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</si>
  <si>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</si>
  <si>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</si>
  <si>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</si>
  <si>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</si>
  <si>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</si>
  <si>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</si>
  <si>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</si>
  <si>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</si>
  <si>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</si>
  <si>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</si>
  <si>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</si>
  <si>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INGENIERIA INDUSTRIAL</t>
  </si>
  <si>
    <t>AGOSTO DICIEMBRE 2025</t>
  </si>
  <si>
    <t xml:space="preserve">MII. ELVIRA GOMEZ BARRIENTOS </t>
  </si>
  <si>
    <t>ADMINISTRACION DE OPERACIONES I</t>
  </si>
  <si>
    <t>RELACIONES INDUSTRIALES</t>
  </si>
  <si>
    <t>GESTION DE LOS SISTEMAS DE CALIDAD</t>
  </si>
  <si>
    <t>SE</t>
  </si>
  <si>
    <t>501A</t>
  </si>
  <si>
    <t>501B</t>
  </si>
  <si>
    <t>701A</t>
  </si>
  <si>
    <t>701B</t>
  </si>
  <si>
    <t>ING. INDUSTRAL</t>
  </si>
  <si>
    <t>II</t>
  </si>
  <si>
    <t>FINAL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</si>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</sst>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7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x14ac:dyDescent="0.2">
      <c r="A5" s="16"/>
      <c r="B5" s="40" t="s">
        <v>1</v>
      </c>
      <c r="C5" s="40"/>
      <c r="D5" s="40"/>
      <c r="E5" s="40"/>
      <c r="F5" s="41" t="s">
        <v>31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2" t="s">
        <v>3</v>
      </c>
      <c r="D7" s="32"/>
      <c r="E7" s="11" t="s">
        <v>4</v>
      </c>
      <c r="F7" s="5">
        <v>6</v>
      </c>
      <c r="H7" s="4" t="s">
        <v>5</v>
      </c>
      <c r="I7" s="5">
        <v>3</v>
      </c>
      <c r="J7" s="42" t="s">
        <v>6</v>
      </c>
      <c r="K7" s="42"/>
      <c r="L7" s="42"/>
      <c r="M7" s="32" t="s">
        <v>32</v>
      </c>
      <c r="N7" s="32"/>
      <c r="O7" s="32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2" t="s">
        <v>33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x14ac:dyDescent="0.2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38</v>
      </c>
      <c r="E13" s="8" t="s">
        <v>42</v>
      </c>
      <c r="F13" s="8">
        <v>29</v>
      </c>
      <c r="G13" s="8">
        <v>20</v>
      </c>
      <c r="H13" s="8">
        <v>0</v>
      </c>
      <c r="I13" s="9">
        <f>(G13+H13)/F13</f>
        <v>0.68965517241379315</v>
      </c>
      <c r="J13" s="8">
        <f t="shared" ref="J13:J27" si="0">(F13-SUM(G13:H13))-L13</f>
        <v>9</v>
      </c>
      <c r="K13" s="9">
        <f t="shared" ref="K13:K27" si="1">J13/F13</f>
        <v>0.31034482758620691</v>
      </c>
      <c r="L13" s="8"/>
      <c r="M13" s="9">
        <f t="shared" ref="M13:M27" si="2">L13/F13</f>
        <v>0</v>
      </c>
      <c r="N13" s="8">
        <v>59.71</v>
      </c>
      <c r="O13" s="12">
        <v>0.69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39</v>
      </c>
      <c r="E14" s="8" t="s">
        <v>42</v>
      </c>
      <c r="F14" s="8">
        <v>28</v>
      </c>
      <c r="G14" s="8">
        <v>16</v>
      </c>
      <c r="H14" s="8">
        <v>0</v>
      </c>
      <c r="I14" s="9">
        <f t="shared" ref="I14:I26" si="3">(G14+H14)/F14</f>
        <v>0.5714285714285714</v>
      </c>
      <c r="J14" s="8">
        <f>(F14-SUM(G14:H14))-L14</f>
        <v>12</v>
      </c>
      <c r="K14" s="9">
        <f t="shared" si="1"/>
        <v>0.42857142857142855</v>
      </c>
      <c r="L14" s="8"/>
      <c r="M14" s="9">
        <f t="shared" si="2"/>
        <v>0</v>
      </c>
      <c r="N14" s="8">
        <v>46.58</v>
      </c>
      <c r="O14" s="12">
        <v>0.56999999999999995</v>
      </c>
      <c r="P14" s="17"/>
    </row>
    <row r="15" spans="1:16" s="10" customFormat="1" x14ac:dyDescent="0.2">
      <c r="A15" s="17"/>
      <c r="B15" s="7" t="s">
        <v>35</v>
      </c>
      <c r="C15" s="8" t="s">
        <v>20</v>
      </c>
      <c r="D15" s="8" t="s">
        <v>40</v>
      </c>
      <c r="E15" s="8" t="s">
        <v>42</v>
      </c>
      <c r="F15" s="8">
        <v>37</v>
      </c>
      <c r="G15" s="8">
        <v>26</v>
      </c>
      <c r="H15" s="8">
        <v>0</v>
      </c>
      <c r="I15" s="9">
        <f t="shared" si="3"/>
        <v>0.70270270270270274</v>
      </c>
      <c r="J15" s="8">
        <f t="shared" ref="J15:J26" si="4">(F15-SUM(G15:H15))-L15</f>
        <v>11</v>
      </c>
      <c r="K15" s="9">
        <f t="shared" si="1"/>
        <v>0.29729729729729731</v>
      </c>
      <c r="L15" s="8"/>
      <c r="M15" s="9">
        <f t="shared" si="2"/>
        <v>0</v>
      </c>
      <c r="N15" s="8">
        <v>60.8</v>
      </c>
      <c r="O15" s="12">
        <v>0.7</v>
      </c>
      <c r="P15" s="17"/>
    </row>
    <row r="16" spans="1:16" s="10" customFormat="1" x14ac:dyDescent="0.2">
      <c r="A16" s="17"/>
      <c r="B16" s="7" t="s">
        <v>35</v>
      </c>
      <c r="C16" s="8" t="s">
        <v>20</v>
      </c>
      <c r="D16" s="8" t="s">
        <v>41</v>
      </c>
      <c r="E16" s="8" t="s">
        <v>42</v>
      </c>
      <c r="F16" s="8">
        <v>14</v>
      </c>
      <c r="G16" s="8">
        <v>12</v>
      </c>
      <c r="H16" s="8">
        <v>0</v>
      </c>
      <c r="I16" s="9">
        <f t="shared" si="3"/>
        <v>0.8571428571428571</v>
      </c>
      <c r="J16" s="8">
        <f t="shared" si="4"/>
        <v>2</v>
      </c>
      <c r="K16" s="9">
        <f t="shared" si="1"/>
        <v>0.14285714285714285</v>
      </c>
      <c r="L16" s="8"/>
      <c r="M16" s="9">
        <f t="shared" si="2"/>
        <v>0</v>
      </c>
      <c r="N16" s="8">
        <v>75.709999999999994</v>
      </c>
      <c r="O16" s="12">
        <v>0.86</v>
      </c>
      <c r="P16" s="17"/>
    </row>
    <row r="17" spans="1:16" s="10" customFormat="1" ht="12" customHeight="1" x14ac:dyDescent="0.2">
      <c r="A17" s="17"/>
      <c r="B17" s="7" t="s">
        <v>36</v>
      </c>
      <c r="C17" s="8" t="s">
        <v>37</v>
      </c>
      <c r="D17" s="8" t="s">
        <v>40</v>
      </c>
      <c r="E17" s="8" t="s">
        <v>42</v>
      </c>
      <c r="F17" s="8">
        <v>34</v>
      </c>
      <c r="G17" s="8">
        <v>0</v>
      </c>
      <c r="H17" s="8">
        <v>0</v>
      </c>
      <c r="I17" s="9">
        <f t="shared" si="3"/>
        <v>0</v>
      </c>
      <c r="J17" s="8">
        <f t="shared" si="4"/>
        <v>34</v>
      </c>
      <c r="K17" s="9">
        <f t="shared" si="1"/>
        <v>1</v>
      </c>
      <c r="L17" s="8"/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ht="15" customHeight="1" x14ac:dyDescent="0.2">
      <c r="A18" s="17"/>
      <c r="B18" s="7" t="s">
        <v>36</v>
      </c>
      <c r="C18" s="8" t="s">
        <v>37</v>
      </c>
      <c r="D18" s="8" t="s">
        <v>41</v>
      </c>
      <c r="E18" s="8" t="s">
        <v>42</v>
      </c>
      <c r="F18" s="8">
        <v>10</v>
      </c>
      <c r="G18" s="8">
        <v>0</v>
      </c>
      <c r="H18" s="8">
        <v>0</v>
      </c>
      <c r="I18" s="9">
        <f t="shared" si="3"/>
        <v>0</v>
      </c>
      <c r="J18" s="8">
        <f t="shared" si="4"/>
        <v>10</v>
      </c>
      <c r="K18" s="9">
        <f t="shared" si="1"/>
        <v>1</v>
      </c>
      <c r="L18" s="8"/>
      <c r="M18" s="9">
        <f t="shared" si="2"/>
        <v>0</v>
      </c>
      <c r="N18" s="8">
        <v>0</v>
      </c>
      <c r="O18" s="12">
        <v>0</v>
      </c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152</v>
      </c>
      <c r="G27" s="20">
        <f>SUM(G13:G26)</f>
        <v>74</v>
      </c>
      <c r="H27" s="20">
        <f>SUM(H13:H26)</f>
        <v>0</v>
      </c>
      <c r="I27" s="21">
        <f>SUM(G27:H27)/F27</f>
        <v>0.48684210526315791</v>
      </c>
      <c r="J27" s="20">
        <f t="shared" si="0"/>
        <v>78</v>
      </c>
      <c r="K27" s="21">
        <f t="shared" si="1"/>
        <v>0.51315789473684215</v>
      </c>
      <c r="L27" s="20">
        <f>SUM(L13:L26)</f>
        <v>0</v>
      </c>
      <c r="M27" s="21">
        <f t="shared" si="2"/>
        <v>0</v>
      </c>
      <c r="N27" s="23">
        <f>AVERAGE(N13:N26)</f>
        <v>40.466666666666661</v>
      </c>
      <c r="O27" s="22">
        <f>AVERAGE(O13:O26)</f>
        <v>0.47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E5" zoomScale="190" zoomScaleNormal="100" zoomScaleSheetLayoutView="190" zoomScalePageLayoutView="70" workbookViewId="0">
      <selection activeCell="E19" sqref="E19:N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7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x14ac:dyDescent="0.2">
      <c r="A5" s="16"/>
      <c r="B5" s="40" t="s">
        <v>1</v>
      </c>
      <c r="C5" s="40"/>
      <c r="D5" s="40"/>
      <c r="E5" s="40"/>
      <c r="F5" s="41" t="str">
        <f>'1'!F5</f>
        <v>INGENIERIA INDUSTRIAL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2" t="s">
        <v>26</v>
      </c>
      <c r="D7" s="32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42" t="s">
        <v>6</v>
      </c>
      <c r="K7" s="42"/>
      <c r="L7" s="42"/>
      <c r="M7" s="32" t="str">
        <f>'1'!M7</f>
        <v>AGOSTO DICIEMBRE 2025</v>
      </c>
      <c r="N7" s="32"/>
      <c r="O7" s="32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2" t="str">
        <f>'1'!C9</f>
        <v xml:space="preserve">MII. ELVIRA GOMEZ BARRIENTOS 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x14ac:dyDescent="0.2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x14ac:dyDescent="0.2">
      <c r="A13" s="17"/>
      <c r="B13" s="13" t="str">
        <f>'1'!B13</f>
        <v>ADMINISTRACION DE OPERACIONES I</v>
      </c>
      <c r="C13" s="8" t="s">
        <v>43</v>
      </c>
      <c r="D13" s="8" t="str">
        <f>'1'!D13</f>
        <v>501A</v>
      </c>
      <c r="E13" s="8" t="str">
        <f>'1'!E13</f>
        <v>ING. INDUSTRAL</v>
      </c>
      <c r="F13" s="8">
        <v>29</v>
      </c>
      <c r="G13" s="8">
        <v>11</v>
      </c>
      <c r="H13" s="8">
        <v>0</v>
      </c>
      <c r="I13" s="9">
        <f>(G13+H13)/F13</f>
        <v>0.37931034482758619</v>
      </c>
      <c r="J13" s="8">
        <f>(F13-SUM(G13:H13))</f>
        <v>18</v>
      </c>
      <c r="K13" s="9">
        <f t="shared" ref="K13:K27" si="0">J13/F13</f>
        <v>0.62068965517241381</v>
      </c>
      <c r="M13" s="9">
        <v>0</v>
      </c>
      <c r="N13" s="8">
        <v>29.93</v>
      </c>
      <c r="O13" s="12">
        <v>0.38</v>
      </c>
      <c r="P13" s="17"/>
    </row>
    <row r="14" spans="1:16" s="10" customFormat="1" x14ac:dyDescent="0.2">
      <c r="A14" s="17"/>
      <c r="B14" s="13" t="str">
        <f>'1'!B14</f>
        <v>ADMINISTRACION DE OPERACIONES I</v>
      </c>
      <c r="C14" s="8" t="s">
        <v>43</v>
      </c>
      <c r="D14" s="8" t="str">
        <f>'1'!D14</f>
        <v>501B</v>
      </c>
      <c r="E14" s="8" t="str">
        <f>'1'!E14</f>
        <v>ING. INDUSTRAL</v>
      </c>
      <c r="F14" s="8">
        <f>'1'!F14</f>
        <v>28</v>
      </c>
      <c r="G14" s="8">
        <v>7</v>
      </c>
      <c r="H14" s="8">
        <v>0</v>
      </c>
      <c r="I14" s="9">
        <f t="shared" ref="I14:I18" si="1">(G14+H14)/F14</f>
        <v>0.25</v>
      </c>
      <c r="J14" s="8">
        <f>(F14-SUM(G14:H14))-L14</f>
        <v>21</v>
      </c>
      <c r="K14" s="9">
        <f t="shared" si="0"/>
        <v>0.75</v>
      </c>
      <c r="L14" s="8"/>
      <c r="M14" s="9">
        <f t="shared" ref="M14:M27" si="2">L14/F14</f>
        <v>0</v>
      </c>
      <c r="N14" s="8">
        <v>21.36</v>
      </c>
      <c r="O14" s="12">
        <v>0.25</v>
      </c>
      <c r="P14" s="17"/>
    </row>
    <row r="15" spans="1:16" s="10" customFormat="1" x14ac:dyDescent="0.2">
      <c r="A15" s="17"/>
      <c r="B15" s="13" t="str">
        <f>'1'!B15</f>
        <v>RELACIONES INDUSTRIALES</v>
      </c>
      <c r="C15" s="8" t="s">
        <v>43</v>
      </c>
      <c r="D15" s="8" t="str">
        <f>'1'!D15</f>
        <v>701A</v>
      </c>
      <c r="E15" s="8" t="str">
        <f>'1'!E15</f>
        <v>ING. INDUSTRAL</v>
      </c>
      <c r="F15" s="8">
        <f>'1'!F15</f>
        <v>37</v>
      </c>
      <c r="G15" s="8">
        <v>26</v>
      </c>
      <c r="H15" s="8">
        <v>0</v>
      </c>
      <c r="I15" s="9">
        <f t="shared" si="1"/>
        <v>0.70270270270270274</v>
      </c>
      <c r="J15" s="8">
        <f t="shared" ref="J15:J18" si="3">(F15-SUM(G15:H15))-L15</f>
        <v>11</v>
      </c>
      <c r="K15" s="9">
        <f t="shared" si="0"/>
        <v>0.29729729729729731</v>
      </c>
      <c r="L15" s="8"/>
      <c r="M15" s="9">
        <f t="shared" si="2"/>
        <v>0</v>
      </c>
      <c r="N15" s="8">
        <v>59.95</v>
      </c>
      <c r="O15" s="12">
        <v>0.7</v>
      </c>
      <c r="P15" s="17"/>
    </row>
    <row r="16" spans="1:16" s="10" customFormat="1" x14ac:dyDescent="0.2">
      <c r="A16" s="17"/>
      <c r="B16" s="13" t="str">
        <f>'1'!B16</f>
        <v>RELACIONES INDUSTRIALES</v>
      </c>
      <c r="C16" s="8" t="s">
        <v>43</v>
      </c>
      <c r="D16" s="8" t="str">
        <f>'1'!D16</f>
        <v>701B</v>
      </c>
      <c r="E16" s="8" t="str">
        <f>'1'!E16</f>
        <v>ING. INDUSTRAL</v>
      </c>
      <c r="F16" s="8">
        <f>'1'!F16</f>
        <v>14</v>
      </c>
      <c r="G16" s="8">
        <v>13</v>
      </c>
      <c r="H16" s="8">
        <v>0</v>
      </c>
      <c r="I16" s="9">
        <f t="shared" si="1"/>
        <v>0.9285714285714286</v>
      </c>
      <c r="J16" s="8">
        <f t="shared" si="3"/>
        <v>1</v>
      </c>
      <c r="K16" s="9">
        <f t="shared" si="0"/>
        <v>7.1428571428571425E-2</v>
      </c>
      <c r="L16" s="8"/>
      <c r="M16" s="9">
        <f t="shared" si="2"/>
        <v>0</v>
      </c>
      <c r="N16" s="8">
        <v>75.48</v>
      </c>
      <c r="O16" s="12">
        <v>0.93</v>
      </c>
      <c r="P16" s="17"/>
    </row>
    <row r="17" spans="1:16" s="10" customFormat="1" ht="18.75" customHeight="1" x14ac:dyDescent="0.2">
      <c r="A17" s="17"/>
      <c r="B17" s="24" t="str">
        <f>'1'!B17</f>
        <v>GESTION DE LOS SISTEMAS DE CALIDAD</v>
      </c>
      <c r="C17" s="8" t="s">
        <v>20</v>
      </c>
      <c r="D17" s="8" t="str">
        <f>'1'!D17</f>
        <v>701A</v>
      </c>
      <c r="E17" s="8" t="str">
        <f>'1'!E17</f>
        <v>ING. INDUSTRAL</v>
      </c>
      <c r="F17" s="8">
        <f>'1'!F17</f>
        <v>34</v>
      </c>
      <c r="G17" s="8">
        <v>31</v>
      </c>
      <c r="H17" s="8">
        <v>0</v>
      </c>
      <c r="I17" s="9">
        <f t="shared" si="1"/>
        <v>0.91176470588235292</v>
      </c>
      <c r="J17" s="8">
        <f t="shared" si="3"/>
        <v>3</v>
      </c>
      <c r="K17" s="9">
        <f t="shared" si="0"/>
        <v>8.8235294117647065E-2</v>
      </c>
      <c r="L17" s="8"/>
      <c r="M17" s="9">
        <f t="shared" si="2"/>
        <v>0</v>
      </c>
      <c r="N17" s="8">
        <v>82.17</v>
      </c>
      <c r="O17" s="12">
        <v>0.91</v>
      </c>
      <c r="P17" s="17"/>
    </row>
    <row r="18" spans="1:16" s="10" customFormat="1" x14ac:dyDescent="0.2">
      <c r="A18" s="17"/>
      <c r="B18" s="24" t="str">
        <f>'1'!B18</f>
        <v>GESTION DE LOS SISTEMAS DE CALIDAD</v>
      </c>
      <c r="C18" s="8" t="s">
        <v>20</v>
      </c>
      <c r="D18" s="8" t="str">
        <f>'1'!D18</f>
        <v>701B</v>
      </c>
      <c r="E18" s="8" t="str">
        <f>'1'!E18</f>
        <v>ING. INDUSTRAL</v>
      </c>
      <c r="F18" s="8">
        <f>'1'!F18</f>
        <v>10</v>
      </c>
      <c r="G18" s="8">
        <v>9</v>
      </c>
      <c r="H18" s="8">
        <v>0</v>
      </c>
      <c r="I18" s="9">
        <f t="shared" si="1"/>
        <v>0.9</v>
      </c>
      <c r="J18" s="8">
        <f t="shared" si="3"/>
        <v>1</v>
      </c>
      <c r="K18" s="9">
        <f t="shared" si="0"/>
        <v>0.1</v>
      </c>
      <c r="L18" s="8"/>
      <c r="M18" s="9">
        <f t="shared" si="2"/>
        <v>0</v>
      </c>
      <c r="N18" s="8">
        <v>78.25</v>
      </c>
      <c r="O18" s="12">
        <v>0.9</v>
      </c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152</v>
      </c>
      <c r="G27" s="20">
        <f>SUM(G13:G26)</f>
        <v>97</v>
      </c>
      <c r="H27" s="20">
        <f>SUM(H13:H26)</f>
        <v>0</v>
      </c>
      <c r="I27" s="21">
        <f>SUM(G27:H27)/F27</f>
        <v>0.63815789473684215</v>
      </c>
      <c r="J27" s="20">
        <f t="shared" ref="J27" si="4">(F27-SUM(G27:H27))-L27</f>
        <v>55</v>
      </c>
      <c r="K27" s="21">
        <f t="shared" si="0"/>
        <v>0.36184210526315791</v>
      </c>
      <c r="L27" s="20">
        <f>SUM(L13:L26)</f>
        <v>0</v>
      </c>
      <c r="M27" s="21">
        <f t="shared" si="2"/>
        <v>0</v>
      </c>
      <c r="N27" s="20">
        <f>AVERAGE(N13:N26)</f>
        <v>57.856666666666676</v>
      </c>
      <c r="O27" s="22">
        <f>AVERAGE(O13:O26)</f>
        <v>0.67833333333333334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7" right="0.7" top="0.75" bottom="0.75" header="0.3" footer="0.3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2" zoomScaleNormal="100" zoomScaleSheetLayoutView="100" zoomScalePageLayoutView="70" workbookViewId="0">
      <selection activeCell="M22" sqref="M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7" t="s">
        <v>29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x14ac:dyDescent="0.2">
      <c r="A5" s="16"/>
      <c r="B5" s="40" t="s">
        <v>1</v>
      </c>
      <c r="C5" s="40"/>
      <c r="D5" s="40"/>
      <c r="E5" s="40"/>
      <c r="F5" s="41" t="str">
        <f>'1'!F5</f>
        <v>INGENIERIA INDUSTRIAL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2">
        <v>3</v>
      </c>
      <c r="D7" s="32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42" t="s">
        <v>6</v>
      </c>
      <c r="K7" s="42"/>
      <c r="L7" s="42"/>
      <c r="M7" s="32" t="str">
        <f>'1'!M7</f>
        <v>AGOSTO DICIEMBRE 2025</v>
      </c>
      <c r="N7" s="32"/>
      <c r="O7" s="32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2" t="str">
        <f>'1'!C9</f>
        <v xml:space="preserve">MII. ELVIRA GOMEZ BARRIENTOS 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x14ac:dyDescent="0.2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x14ac:dyDescent="0.2">
      <c r="A13" s="17"/>
      <c r="B13" s="13" t="str">
        <f>'1'!B13</f>
        <v>ADMINISTRACION DE OPERACIONES I</v>
      </c>
      <c r="C13" s="8" t="s">
        <v>45</v>
      </c>
      <c r="D13" s="8" t="str">
        <f>'1'!D13</f>
        <v>501A</v>
      </c>
      <c r="E13" s="8" t="str">
        <f>'1'!E13</f>
        <v>ING. INDUSTRAL</v>
      </c>
      <c r="F13" s="8">
        <f>'1'!F13</f>
        <v>29</v>
      </c>
      <c r="G13" s="8">
        <v>9</v>
      </c>
      <c r="H13" s="8">
        <v>0</v>
      </c>
      <c r="I13" s="9">
        <f>(G13+H13)/F13</f>
        <v>0.31034482758620691</v>
      </c>
      <c r="J13" s="8">
        <f>(F13-SUM(G13:H13))-L13</f>
        <v>20</v>
      </c>
      <c r="K13" s="9">
        <f t="shared" ref="K13:K27" si="0">J13/F13</f>
        <v>0.68965517241379315</v>
      </c>
      <c r="L13" s="43">
        <v>0</v>
      </c>
      <c r="M13" s="9">
        <f>N13/F13</f>
        <v>0.91172413793103457</v>
      </c>
      <c r="N13" s="8">
        <v>26.44</v>
      </c>
      <c r="O13" s="12">
        <v>0.31</v>
      </c>
      <c r="P13" s="17"/>
    </row>
    <row r="14" spans="1:16" s="10" customFormat="1" x14ac:dyDescent="0.2">
      <c r="A14" s="17"/>
      <c r="B14" s="13" t="str">
        <f>'1'!B14</f>
        <v>ADMINISTRACION DE OPERACIONES I</v>
      </c>
      <c r="C14" s="8" t="s">
        <v>45</v>
      </c>
      <c r="D14" s="8" t="str">
        <f>'1'!D14</f>
        <v>501B</v>
      </c>
      <c r="E14" s="8" t="str">
        <f>'1'!E14</f>
        <v>ING. INDUSTRAL</v>
      </c>
      <c r="F14" s="8">
        <f>'1'!F14</f>
        <v>28</v>
      </c>
      <c r="G14" s="8">
        <v>9</v>
      </c>
      <c r="H14" s="8">
        <v>0</v>
      </c>
      <c r="I14" s="9">
        <f t="shared" ref="I14:I26" si="1">(G14+H14)/F14</f>
        <v>0.32142857142857145</v>
      </c>
      <c r="J14" s="8">
        <f>(F14-SUM(G14:H14))-L14</f>
        <v>19</v>
      </c>
      <c r="K14" s="9">
        <f t="shared" si="0"/>
        <v>0.6785714285714286</v>
      </c>
      <c r="L14" s="43">
        <v>0</v>
      </c>
      <c r="M14" s="9">
        <f t="shared" ref="M14:M27" si="2">L14/F14</f>
        <v>0</v>
      </c>
      <c r="N14" s="8">
        <v>26.49</v>
      </c>
      <c r="O14" s="12">
        <v>0.32</v>
      </c>
      <c r="P14" s="17"/>
    </row>
    <row r="15" spans="1:16" s="10" customFormat="1" x14ac:dyDescent="0.2">
      <c r="A15" s="17"/>
      <c r="B15" s="13" t="str">
        <f>'1'!B15</f>
        <v>RELACIONES INDUSTRIALES</v>
      </c>
      <c r="C15" s="8" t="s">
        <v>45</v>
      </c>
      <c r="D15" s="8" t="str">
        <f>'1'!D15</f>
        <v>701A</v>
      </c>
      <c r="E15" s="8" t="str">
        <f>'1'!E15</f>
        <v>ING. INDUSTRAL</v>
      </c>
      <c r="F15" s="8">
        <f>'1'!F15</f>
        <v>37</v>
      </c>
      <c r="G15" s="8">
        <v>12</v>
      </c>
      <c r="H15" s="8">
        <v>0</v>
      </c>
      <c r="I15" s="9">
        <f t="shared" si="1"/>
        <v>0.32432432432432434</v>
      </c>
      <c r="J15" s="8">
        <f t="shared" ref="J15:J26" si="3">(F15-SUM(G15:H15))-L15</f>
        <v>25</v>
      </c>
      <c r="K15" s="9">
        <f t="shared" si="0"/>
        <v>0.67567567567567566</v>
      </c>
      <c r="L15" s="43">
        <v>0</v>
      </c>
      <c r="M15" s="9">
        <f t="shared" si="2"/>
        <v>0</v>
      </c>
      <c r="N15" s="8">
        <v>26.44</v>
      </c>
      <c r="O15" s="12">
        <v>0.32</v>
      </c>
      <c r="P15" s="17"/>
    </row>
    <row r="16" spans="1:16" s="10" customFormat="1" x14ac:dyDescent="0.2">
      <c r="A16" s="17"/>
      <c r="B16" s="13" t="str">
        <f>'1'!B16</f>
        <v>RELACIONES INDUSTRIALES</v>
      </c>
      <c r="C16" s="8" t="s">
        <v>45</v>
      </c>
      <c r="D16" s="8" t="str">
        <f>'1'!D16</f>
        <v>701B</v>
      </c>
      <c r="E16" s="8" t="str">
        <f>'1'!E16</f>
        <v>ING. INDUSTRAL</v>
      </c>
      <c r="F16" s="8">
        <f>'1'!F16</f>
        <v>14</v>
      </c>
      <c r="G16" s="8">
        <v>2</v>
      </c>
      <c r="H16" s="8">
        <v>0</v>
      </c>
      <c r="I16" s="9">
        <f t="shared" si="1"/>
        <v>0.14285714285714285</v>
      </c>
      <c r="J16" s="8">
        <f t="shared" si="3"/>
        <v>12</v>
      </c>
      <c r="K16" s="9">
        <f t="shared" si="0"/>
        <v>0.8571428571428571</v>
      </c>
      <c r="L16" s="43">
        <v>0</v>
      </c>
      <c r="M16" s="9">
        <f t="shared" si="2"/>
        <v>0</v>
      </c>
      <c r="N16" s="8">
        <v>10.99</v>
      </c>
      <c r="O16" s="12">
        <v>0.14000000000000001</v>
      </c>
      <c r="P16" s="17"/>
    </row>
    <row r="17" spans="1:16" s="10" customFormat="1" ht="17.25" customHeight="1" x14ac:dyDescent="0.2">
      <c r="A17" s="17"/>
      <c r="B17" s="13" t="str">
        <f>'1'!B17</f>
        <v>GESTION DE LOS SISTEMAS DE CALIDAD</v>
      </c>
      <c r="C17" s="8" t="s">
        <v>43</v>
      </c>
      <c r="D17" s="8" t="str">
        <f>'1'!D17</f>
        <v>701A</v>
      </c>
      <c r="E17" s="8" t="str">
        <f>'1'!E17</f>
        <v>ING. INDUSTRAL</v>
      </c>
      <c r="F17" s="8">
        <f>'1'!F17</f>
        <v>34</v>
      </c>
      <c r="G17" s="8">
        <v>30</v>
      </c>
      <c r="H17" s="8">
        <v>0</v>
      </c>
      <c r="I17" s="9">
        <f t="shared" si="1"/>
        <v>0.88235294117647056</v>
      </c>
      <c r="J17" s="8">
        <f t="shared" si="3"/>
        <v>4</v>
      </c>
      <c r="K17" s="9">
        <f t="shared" si="0"/>
        <v>0.11764705882352941</v>
      </c>
      <c r="L17" s="43">
        <v>0</v>
      </c>
      <c r="M17" s="9">
        <f t="shared" si="2"/>
        <v>0</v>
      </c>
      <c r="N17" s="8">
        <v>76.849999999999994</v>
      </c>
      <c r="O17" s="12">
        <v>0.88</v>
      </c>
      <c r="P17" s="17"/>
    </row>
    <row r="18" spans="1:16" s="10" customFormat="1" ht="17.25" customHeight="1" x14ac:dyDescent="0.2">
      <c r="A18" s="17"/>
      <c r="B18" s="13" t="str">
        <f>'1'!B18</f>
        <v>GESTION DE LOS SISTEMAS DE CALIDAD</v>
      </c>
      <c r="C18" s="8" t="s">
        <v>43</v>
      </c>
      <c r="D18" s="8" t="str">
        <f>'1'!D18</f>
        <v>701B</v>
      </c>
      <c r="E18" s="8" t="str">
        <f>'1'!E18</f>
        <v>ING. INDUSTRAL</v>
      </c>
      <c r="F18" s="8">
        <f>'1'!F18</f>
        <v>10</v>
      </c>
      <c r="G18" s="8">
        <v>9</v>
      </c>
      <c r="H18" s="8">
        <v>0</v>
      </c>
      <c r="I18" s="9">
        <f t="shared" si="1"/>
        <v>0.9</v>
      </c>
      <c r="J18" s="8">
        <f t="shared" si="3"/>
        <v>1</v>
      </c>
      <c r="K18" s="9">
        <f t="shared" si="0"/>
        <v>0.1</v>
      </c>
      <c r="L18" s="43">
        <v>0</v>
      </c>
      <c r="M18" s="9">
        <f t="shared" si="2"/>
        <v>0</v>
      </c>
      <c r="N18" s="26">
        <v>72.5</v>
      </c>
      <c r="O18" s="12">
        <v>0.9</v>
      </c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152</v>
      </c>
      <c r="G27" s="20">
        <f>SUM(G13:G26)</f>
        <v>71</v>
      </c>
      <c r="H27" s="20">
        <f>SUM(H13:H26)</f>
        <v>0</v>
      </c>
      <c r="I27" s="21">
        <f>SUM(G27:H27)/F27</f>
        <v>0.46710526315789475</v>
      </c>
      <c r="J27" s="20">
        <f t="shared" ref="J27" si="4">(F27-SUM(G27:H27))-L27</f>
        <v>81</v>
      </c>
      <c r="K27" s="21">
        <f t="shared" si="0"/>
        <v>0.53289473684210531</v>
      </c>
      <c r="L27" s="20">
        <f>SUM(L13:L26)</f>
        <v>0</v>
      </c>
      <c r="M27" s="21">
        <f t="shared" si="2"/>
        <v>0</v>
      </c>
      <c r="N27" s="20">
        <f>AVERAGE(N13:N26)</f>
        <v>39.951666666666661</v>
      </c>
      <c r="O27" s="22">
        <f>AVERAGE(O13:O26)</f>
        <v>0.47833333333333328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7" zoomScale="168" zoomScaleNormal="100" zoomScaleSheetLayoutView="100" zoomScalePageLayoutView="70" workbookViewId="0">
      <selection activeCell="E15" sqref="E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7" t="s">
        <v>30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x14ac:dyDescent="0.2">
      <c r="A5" s="16"/>
      <c r="B5" s="40" t="s">
        <v>1</v>
      </c>
      <c r="C5" s="40"/>
      <c r="D5" s="40"/>
      <c r="E5" s="40"/>
      <c r="F5" s="41" t="s">
        <v>31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2" t="s">
        <v>44</v>
      </c>
      <c r="D7" s="32"/>
      <c r="E7" s="11" t="s">
        <v>4</v>
      </c>
      <c r="F7" s="5">
        <v>1</v>
      </c>
      <c r="H7" s="4" t="s">
        <v>5</v>
      </c>
      <c r="I7" s="5">
        <v>1</v>
      </c>
      <c r="J7" s="42" t="s">
        <v>6</v>
      </c>
      <c r="K7" s="42"/>
      <c r="L7" s="42"/>
      <c r="M7" s="32" t="str">
        <f>'1'!M7</f>
        <v>AGOSTO DICIEMBRE 2025</v>
      </c>
      <c r="N7" s="32"/>
      <c r="O7" s="32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2" t="str">
        <f>'1'!C9</f>
        <v xml:space="preserve">MII. ELVIRA GOMEZ BARRIENTOS 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x14ac:dyDescent="0.2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14.25" customHeight="1" x14ac:dyDescent="0.2">
      <c r="A13" s="17"/>
      <c r="B13" s="13" t="str">
        <f>'1'!B13</f>
        <v>ADMINISTRACION DE OPERACIONES I</v>
      </c>
      <c r="C13" s="13" t="s">
        <v>46</v>
      </c>
      <c r="D13" s="13" t="str">
        <f>'1'!D13</f>
        <v>501A</v>
      </c>
      <c r="E13" s="13" t="str">
        <f>'1'!E13</f>
        <v>ING. INDUSTRAL</v>
      </c>
      <c r="F13" s="8">
        <f>'1'!F13</f>
        <v>29</v>
      </c>
      <c r="G13" s="8">
        <v>10</v>
      </c>
      <c r="H13" s="8">
        <v>10</v>
      </c>
      <c r="I13" s="9">
        <f t="shared" ref="I13:I26" si="0">(G13+H13)/F13</f>
        <v>0.68965517241379315</v>
      </c>
      <c r="J13" s="8">
        <f>(F13-SUM(G13:H13))</f>
        <v>9</v>
      </c>
      <c r="K13" s="9">
        <f t="shared" ref="K13:K27" si="1">J13/F13</f>
        <v>0.31034482758620691</v>
      </c>
      <c r="L13" s="8">
        <v>0</v>
      </c>
      <c r="M13" s="25">
        <v>0</v>
      </c>
      <c r="N13" s="8">
        <v>53.03</v>
      </c>
      <c r="O13" s="12">
        <f>I13</f>
        <v>0.68965517241379315</v>
      </c>
      <c r="P13" s="17"/>
    </row>
    <row r="14" spans="1:16" s="10" customFormat="1" x14ac:dyDescent="0.2">
      <c r="A14" s="17"/>
      <c r="B14" s="13" t="str">
        <f>'1'!B14</f>
        <v>ADMINISTRACION DE OPERACIONES I</v>
      </c>
      <c r="C14" s="13" t="s">
        <v>46</v>
      </c>
      <c r="D14" s="13" t="str">
        <f>'1'!D14</f>
        <v>501B</v>
      </c>
      <c r="E14" s="13" t="str">
        <f>'1'!E14</f>
        <v>ING. INDUSTRAL</v>
      </c>
      <c r="F14" s="8">
        <f>'1'!F14</f>
        <v>28</v>
      </c>
      <c r="G14" s="8">
        <v>7</v>
      </c>
      <c r="H14" s="8">
        <v>13</v>
      </c>
      <c r="I14" s="9">
        <f t="shared" si="0"/>
        <v>0.7142857142857143</v>
      </c>
      <c r="J14" s="8">
        <f>(F14-SUM(G14:H14))</f>
        <v>8</v>
      </c>
      <c r="K14" s="9">
        <f t="shared" si="1"/>
        <v>0.2857142857142857</v>
      </c>
      <c r="L14" s="8">
        <v>0</v>
      </c>
      <c r="M14" s="9">
        <f t="shared" ref="M14:M27" si="2">L14/F14</f>
        <v>0</v>
      </c>
      <c r="N14" s="8">
        <v>56.32</v>
      </c>
      <c r="O14" s="12">
        <f>I14</f>
        <v>0.7142857142857143</v>
      </c>
      <c r="P14" s="17"/>
    </row>
    <row r="15" spans="1:16" s="10" customFormat="1" x14ac:dyDescent="0.2">
      <c r="A15" s="17"/>
      <c r="B15" s="13" t="str">
        <f>'1'!B15</f>
        <v>RELACIONES INDUSTRIALES</v>
      </c>
      <c r="C15" s="13" t="s">
        <v>46</v>
      </c>
      <c r="D15" s="13" t="str">
        <f>'1'!D15</f>
        <v>701A</v>
      </c>
      <c r="E15" s="13" t="str">
        <f>'1'!E15</f>
        <v>ING. INDUSTRAL</v>
      </c>
      <c r="F15" s="8">
        <f>'1'!F15</f>
        <v>37</v>
      </c>
      <c r="G15" s="8">
        <v>11</v>
      </c>
      <c r="H15" s="8">
        <v>17</v>
      </c>
      <c r="I15" s="9">
        <f t="shared" si="0"/>
        <v>0.7567567567567568</v>
      </c>
      <c r="J15" s="8">
        <f t="shared" ref="J14:J18" si="3">(F15-SUM(G15:H15))</f>
        <v>9</v>
      </c>
      <c r="K15" s="9">
        <f t="shared" si="1"/>
        <v>0.24324324324324326</v>
      </c>
      <c r="L15" s="8">
        <v>0</v>
      </c>
      <c r="M15" s="9">
        <f t="shared" si="2"/>
        <v>0</v>
      </c>
      <c r="N15" s="8">
        <v>61.16</v>
      </c>
      <c r="O15" s="12">
        <f>I15</f>
        <v>0.7567567567567568</v>
      </c>
      <c r="P15" s="17"/>
    </row>
    <row r="16" spans="1:16" s="10" customFormat="1" x14ac:dyDescent="0.2">
      <c r="A16" s="17"/>
      <c r="B16" s="13" t="str">
        <f>'1'!B16</f>
        <v>RELACIONES INDUSTRIALES</v>
      </c>
      <c r="C16" s="13" t="s">
        <v>46</v>
      </c>
      <c r="D16" s="13" t="str">
        <f>'1'!D16</f>
        <v>701B</v>
      </c>
      <c r="E16" s="13" t="str">
        <f>'1'!E16</f>
        <v>ING. INDUSTRAL</v>
      </c>
      <c r="F16" s="8">
        <f>'1'!F16</f>
        <v>14</v>
      </c>
      <c r="G16" s="8">
        <v>3</v>
      </c>
      <c r="H16" s="8">
        <v>8</v>
      </c>
      <c r="I16" s="9">
        <f t="shared" si="0"/>
        <v>0.7857142857142857</v>
      </c>
      <c r="J16" s="8">
        <f t="shared" si="3"/>
        <v>3</v>
      </c>
      <c r="K16" s="9">
        <f t="shared" si="1"/>
        <v>0.21428571428571427</v>
      </c>
      <c r="L16" s="8">
        <v>0</v>
      </c>
      <c r="M16" s="9">
        <f t="shared" si="2"/>
        <v>0</v>
      </c>
      <c r="N16" s="8">
        <v>62.79</v>
      </c>
      <c r="O16" s="12">
        <f t="shared" ref="O15:O18" si="4">I16</f>
        <v>0.7857142857142857</v>
      </c>
      <c r="P16" s="17"/>
    </row>
    <row r="17" spans="1:16" s="10" customFormat="1" ht="10.5" customHeight="1" x14ac:dyDescent="0.2">
      <c r="A17" s="17"/>
      <c r="B17" s="13" t="str">
        <f>'1'!B17</f>
        <v>GESTION DE LOS SISTEMAS DE CALIDAD</v>
      </c>
      <c r="C17" s="13" t="s">
        <v>46</v>
      </c>
      <c r="D17" s="13" t="str">
        <f>'1'!D17</f>
        <v>701A</v>
      </c>
      <c r="E17" s="13" t="str">
        <f>'1'!E17</f>
        <v>ING. INDUSTRAL</v>
      </c>
      <c r="F17" s="8">
        <f>'1'!F17</f>
        <v>34</v>
      </c>
      <c r="G17" s="8">
        <v>25</v>
      </c>
      <c r="H17" s="8">
        <v>6</v>
      </c>
      <c r="I17" s="9">
        <f t="shared" si="0"/>
        <v>0.91176470588235292</v>
      </c>
      <c r="J17" s="8">
        <f t="shared" si="3"/>
        <v>3</v>
      </c>
      <c r="K17" s="9">
        <f t="shared" si="1"/>
        <v>8.8235294117647065E-2</v>
      </c>
      <c r="L17" s="8">
        <v>0</v>
      </c>
      <c r="M17" s="9">
        <f t="shared" si="2"/>
        <v>0</v>
      </c>
      <c r="N17" s="8">
        <v>80.38</v>
      </c>
      <c r="O17" s="12">
        <v>0.79</v>
      </c>
      <c r="P17" s="17"/>
    </row>
    <row r="18" spans="1:16" s="10" customFormat="1" ht="10.5" customHeight="1" x14ac:dyDescent="0.2">
      <c r="A18" s="17"/>
      <c r="B18" s="13" t="str">
        <f>'1'!B18</f>
        <v>GESTION DE LOS SISTEMAS DE CALIDAD</v>
      </c>
      <c r="C18" s="13" t="s">
        <v>46</v>
      </c>
      <c r="D18" s="13" t="str">
        <f>'1'!D18</f>
        <v>701B</v>
      </c>
      <c r="E18" s="13" t="str">
        <f>'1'!E18</f>
        <v>ING. INDUSTRAL</v>
      </c>
      <c r="F18" s="8">
        <f>'1'!F18</f>
        <v>10</v>
      </c>
      <c r="G18" s="8">
        <v>8</v>
      </c>
      <c r="H18" s="8">
        <v>1</v>
      </c>
      <c r="I18" s="9">
        <f t="shared" si="0"/>
        <v>0.9</v>
      </c>
      <c r="J18" s="8">
        <f t="shared" si="3"/>
        <v>1</v>
      </c>
      <c r="K18" s="9">
        <f t="shared" si="1"/>
        <v>0.1</v>
      </c>
      <c r="L18" s="8">
        <v>0</v>
      </c>
      <c r="M18" s="9">
        <f t="shared" si="2"/>
        <v>0</v>
      </c>
      <c r="N18" s="8">
        <v>73.03</v>
      </c>
      <c r="O18" s="12">
        <f t="shared" si="4"/>
        <v>0.9</v>
      </c>
      <c r="P18" s="17"/>
    </row>
    <row r="19" spans="1:16" s="10" customFormat="1" x14ac:dyDescent="0.2">
      <c r="A19" s="17"/>
      <c r="B19" s="13">
        <f>'1'!B19</f>
        <v>0</v>
      </c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>
        <v>0</v>
      </c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O21" s="12"/>
      <c r="P21" s="17"/>
    </row>
    <row r="22" spans="1:16" s="10" customFormat="1" x14ac:dyDescent="0.2">
      <c r="A22" s="17"/>
      <c r="B22" s="13">
        <f>'1'!B22</f>
        <v>0</v>
      </c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152</v>
      </c>
      <c r="G27" s="20">
        <f>SUM(G13:G26)</f>
        <v>64</v>
      </c>
      <c r="H27" s="20">
        <f>SUM(H13:H26)</f>
        <v>55</v>
      </c>
      <c r="I27" s="21">
        <f>SUM(G27:H27)/F27</f>
        <v>0.78289473684210531</v>
      </c>
      <c r="J27" s="20">
        <f t="shared" ref="J27" si="5">(F27-SUM(G27:H27))-L27</f>
        <v>33</v>
      </c>
      <c r="K27" s="21">
        <f t="shared" si="1"/>
        <v>0.21710526315789475</v>
      </c>
      <c r="L27" s="20">
        <f>SUM(L13:L26)</f>
        <v>0</v>
      </c>
      <c r="M27" s="21">
        <f t="shared" si="2"/>
        <v>0</v>
      </c>
      <c r="N27" s="20">
        <f>AVERAGE(N13:N26)</f>
        <v>64.451666666666654</v>
      </c>
      <c r="O27" s="22">
        <f>AVERAGE(O13:O26)</f>
        <v>0.77273532152842506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d87f237c-3101-4265-aa9b-ec3b3a62240c"/>
    <ds:schemaRef ds:uri="http://schemas.microsoft.com/office/infopath/2007/PartnerControls"/>
    <ds:schemaRef ds:uri="4c96f4e2-f7db-4e02-b8f8-29de1b03c9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2025-11-05T15:25:38Z</cp:lastPrinted>
  <dcterms:created xsi:type="dcterms:W3CDTF">2021-11-22T14:45:25Z</dcterms:created>
  <dcterms:modified xsi:type="dcterms:W3CDTF">2026-01-05T18:08:28Z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