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pv04\Downloads\"/>
    </mc:Choice>
  </mc:AlternateContent>
  <xr:revisionPtr revIDLastSave="0" documentId="8_{AE88D98A-E9CD-4AE2-A2C8-333D10CF0912}" xr6:coauthVersionLast="47" xr6:coauthVersionMax="47" xr10:uidLastSave="{00000000-0000-0000-0000-000000000000}"/>
  <bookViews>
    <workbookView xWindow="-103" yWindow="-103" windowWidth="16663" windowHeight="8863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'3'!$A$1:$P$21</definedName>
    <definedName name="_xlnm.Print_Area" localSheetId="3">Final!$B$3:$O$21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" i="31" l="1"/>
  <c r="O16" i="31"/>
  <c r="O15" i="31"/>
  <c r="O14" i="31"/>
  <c r="O13" i="31"/>
  <c r="O17" i="30"/>
  <c r="O15" i="30"/>
  <c r="O14" i="30"/>
  <c r="O13" i="30"/>
  <c r="O17" i="27"/>
  <c r="M17" i="27"/>
  <c r="O16" i="27"/>
  <c r="M16" i="27"/>
  <c r="O15" i="27"/>
  <c r="M15" i="27"/>
  <c r="O14" i="27"/>
  <c r="M14" i="27"/>
  <c r="O13" i="27"/>
  <c r="M13" i="27"/>
  <c r="O17" i="26" l="1"/>
  <c r="O16" i="26"/>
  <c r="M16" i="26"/>
  <c r="O15" i="26"/>
  <c r="M15" i="26"/>
  <c r="O14" i="26"/>
  <c r="M14" i="26"/>
  <c r="O13" i="26"/>
  <c r="M13" i="26"/>
  <c r="O18" i="31" l="1"/>
  <c r="N18" i="31"/>
  <c r="L18" i="31"/>
  <c r="H18" i="31"/>
  <c r="G18" i="31"/>
  <c r="M17" i="31"/>
  <c r="E17" i="31"/>
  <c r="D17" i="31"/>
  <c r="B17" i="31"/>
  <c r="F16" i="31"/>
  <c r="M16" i="31" s="1"/>
  <c r="E16" i="31"/>
  <c r="D16" i="31"/>
  <c r="B16" i="31"/>
  <c r="F15" i="31"/>
  <c r="M15" i="31" s="1"/>
  <c r="E15" i="31"/>
  <c r="D15" i="31"/>
  <c r="B15" i="31"/>
  <c r="F14" i="31"/>
  <c r="I14" i="31" s="1"/>
  <c r="D14" i="31"/>
  <c r="B14" i="31"/>
  <c r="F13" i="31"/>
  <c r="M13" i="31" s="1"/>
  <c r="E13" i="31"/>
  <c r="D13" i="31"/>
  <c r="B13" i="31"/>
  <c r="C9" i="31"/>
  <c r="M7" i="31"/>
  <c r="I7" i="31"/>
  <c r="F7" i="31"/>
  <c r="F5" i="31"/>
  <c r="O18" i="30"/>
  <c r="N18" i="30"/>
  <c r="L18" i="30"/>
  <c r="H18" i="30"/>
  <c r="G18" i="30"/>
  <c r="F17" i="30"/>
  <c r="J17" i="30" s="1"/>
  <c r="K17" i="30" s="1"/>
  <c r="E17" i="30"/>
  <c r="D17" i="30"/>
  <c r="B17" i="30"/>
  <c r="F16" i="30"/>
  <c r="E16" i="30"/>
  <c r="D16" i="30"/>
  <c r="B16" i="30"/>
  <c r="F15" i="30"/>
  <c r="M15" i="30" s="1"/>
  <c r="E15" i="30"/>
  <c r="D15" i="30"/>
  <c r="B15" i="30"/>
  <c r="F14" i="30"/>
  <c r="I14" i="30" s="1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O27" i="27"/>
  <c r="N27" i="27"/>
  <c r="L27" i="27"/>
  <c r="H27" i="27"/>
  <c r="G27" i="27"/>
  <c r="O27" i="26"/>
  <c r="N27" i="26"/>
  <c r="L27" i="26"/>
  <c r="H27" i="26"/>
  <c r="G27" i="26"/>
  <c r="F27" i="26"/>
  <c r="J15" i="30" l="1"/>
  <c r="K15" i="30" s="1"/>
  <c r="I15" i="31"/>
  <c r="M27" i="26"/>
  <c r="J15" i="31"/>
  <c r="K15" i="31" s="1"/>
  <c r="J27" i="26"/>
  <c r="K27" i="26" s="1"/>
  <c r="J14" i="30"/>
  <c r="K14" i="30" s="1"/>
  <c r="J14" i="31"/>
  <c r="K14" i="31" s="1"/>
  <c r="F18" i="30"/>
  <c r="J18" i="30" s="1"/>
  <c r="K18" i="30" s="1"/>
  <c r="I15" i="30"/>
  <c r="I16" i="31"/>
  <c r="I13" i="31"/>
  <c r="M14" i="31"/>
  <c r="J16" i="31"/>
  <c r="K16" i="31" s="1"/>
  <c r="I17" i="31"/>
  <c r="J13" i="31"/>
  <c r="K13" i="31" s="1"/>
  <c r="J17" i="31"/>
  <c r="K17" i="31" s="1"/>
  <c r="F18" i="31"/>
  <c r="I27" i="26"/>
  <c r="M13" i="30"/>
  <c r="M17" i="30"/>
  <c r="I13" i="30"/>
  <c r="M14" i="30"/>
  <c r="I17" i="30"/>
  <c r="J13" i="30"/>
  <c r="K13" i="30" s="1"/>
  <c r="F27" i="27"/>
  <c r="J27" i="27" s="1"/>
  <c r="K27" i="27" s="1"/>
  <c r="M18" i="30" l="1"/>
  <c r="I18" i="30"/>
  <c r="J18" i="31"/>
  <c r="K18" i="31" s="1"/>
  <c r="I18" i="31"/>
  <c r="M18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<sst xmlns="http://schemas.openxmlformats.org/spreadsheetml/2006/main" count="204" uniqueCount="52">
  <si>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</si>
  <si>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</si>
  <si>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</si>
  <si>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</si>
  <si>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</si>
  <si>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</si>
  <si>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</si>
  <si>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</si>
  <si>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</si>
  <si>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</si>
  <si>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</si>
  <si>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</si>
  <si>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</si>
  <si>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</si>
  <si>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</si>
  <si>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</si>
  <si>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</si>
  <si>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</si>
  <si>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</si>
  <si>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</si>
  <si>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</si>
  <si>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</si>
  <si>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</si>
  <si>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</si>
  <si>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</si>
  <si>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</si>
  <si>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</si>
  <si>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</si>
  <si>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</si>
  <si>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</si>
  <si>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</si>
  <si>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</si>
  <si>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</si>
  <si>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</si>
  <si>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II</t>
  </si>
  <si>
    <t>L.I. SERGIO  PELAYO  VAQUERO</t>
  </si>
  <si>
    <t>FUNDAMENTOS DE INVESTIGACION</t>
  </si>
  <si>
    <t>111B</t>
  </si>
  <si>
    <t>IMEC</t>
  </si>
  <si>
    <t>INTRODUCCION A LA PROGRAMACION</t>
  </si>
  <si>
    <t>102 A</t>
  </si>
  <si>
    <t>IEM</t>
  </si>
  <si>
    <t>102 B</t>
  </si>
  <si>
    <t>TECNOLOGIAS  E INTERFACES DE  COMPUTADORAS</t>
  </si>
  <si>
    <t>510 A</t>
  </si>
  <si>
    <t>IINF</t>
  </si>
  <si>
    <t>TALLER DE HERRAMIENTAS INTELECTUALES</t>
  </si>
  <si>
    <t>101 C</t>
  </si>
  <si>
    <t xml:space="preserve">  -</t>
  </si>
  <si>
    <t xml:space="preserve"> -</t>
  </si>
  <si>
    <t>III</t>
  </si>
  <si>
    <t>S/E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</si>
</sst>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9" fontId="4" fillId="0" borderId="9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4">
    <cellStyle name="Millares" xfId="2" builtinId="3"/>
    <cellStyle name="Millares 2" xfId="3" xr:uid="{AE2BDDF2-E67D-4E8B-A731-56B99B4C0F0F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21" zoomScale="144" zoomScaleNormal="100" zoomScaleSheetLayoutView="117" zoomScalePageLayoutView="70" workbookViewId="0">
      <selection activeCell="G20" sqref="G20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4">
      <c r="A2" s="14"/>
      <c r="B2" s="40" t="s">
        <v>28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4"/>
    </row>
    <row r="3" spans="1:16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3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6"/>
    </row>
    <row r="5" spans="1:16" x14ac:dyDescent="0.3">
      <c r="A5" s="16"/>
      <c r="B5" s="43" t="s">
        <v>1</v>
      </c>
      <c r="C5" s="43"/>
      <c r="D5" s="43"/>
      <c r="E5" s="43"/>
      <c r="F5" s="44" t="s">
        <v>32</v>
      </c>
      <c r="G5" s="44"/>
      <c r="H5" s="44"/>
      <c r="I5" s="4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 t="s">
        <v>3</v>
      </c>
      <c r="D7" s="35"/>
      <c r="E7" s="11" t="s">
        <v>4</v>
      </c>
      <c r="F7" s="5">
        <v>5</v>
      </c>
      <c r="H7" s="4" t="s">
        <v>5</v>
      </c>
      <c r="I7" s="5">
        <v>4</v>
      </c>
      <c r="J7" s="45" t="s">
        <v>6</v>
      </c>
      <c r="K7" s="45"/>
      <c r="L7" s="45"/>
      <c r="M7" s="35" t="s">
        <v>33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">
        <v>35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6" t="s">
        <v>8</v>
      </c>
      <c r="C11" s="38" t="s">
        <v>9</v>
      </c>
      <c r="D11" s="38" t="s">
        <v>10</v>
      </c>
      <c r="E11" s="33" t="s">
        <v>11</v>
      </c>
      <c r="F11" s="33" t="s">
        <v>12</v>
      </c>
      <c r="G11" s="33" t="s">
        <v>13</v>
      </c>
      <c r="H11" s="33"/>
      <c r="I11" s="33" t="s">
        <v>14</v>
      </c>
      <c r="J11" s="33" t="s">
        <v>15</v>
      </c>
      <c r="K11" s="33" t="s">
        <v>16</v>
      </c>
      <c r="L11" s="33" t="s">
        <v>17</v>
      </c>
      <c r="M11" s="33" t="s">
        <v>18</v>
      </c>
      <c r="N11" s="33" t="s">
        <v>19</v>
      </c>
      <c r="O11" s="30" t="s">
        <v>20</v>
      </c>
      <c r="P11" s="16"/>
    </row>
    <row r="12" spans="1:16" x14ac:dyDescent="0.3">
      <c r="A12" s="16"/>
      <c r="B12" s="37"/>
      <c r="C12" s="39"/>
      <c r="D12" s="39"/>
      <c r="E12" s="34"/>
      <c r="F12" s="34"/>
      <c r="G12" s="18" t="s">
        <v>21</v>
      </c>
      <c r="H12" s="18" t="s">
        <v>22</v>
      </c>
      <c r="I12" s="34"/>
      <c r="J12" s="34"/>
      <c r="K12" s="34"/>
      <c r="L12" s="34"/>
      <c r="M12" s="34"/>
      <c r="N12" s="34"/>
      <c r="O12" s="31"/>
      <c r="P12" s="16"/>
    </row>
    <row r="13" spans="1:16" s="10" customFormat="1" x14ac:dyDescent="0.3">
      <c r="A13" s="17"/>
      <c r="B13" s="28" t="s">
        <v>36</v>
      </c>
      <c r="C13" s="24" t="s">
        <v>20</v>
      </c>
      <c r="D13" s="24" t="s">
        <v>37</v>
      </c>
      <c r="E13" s="24" t="s">
        <v>38</v>
      </c>
      <c r="F13" s="24">
        <v>27</v>
      </c>
      <c r="G13" s="24">
        <v>26</v>
      </c>
      <c r="H13" s="24" t="s">
        <v>24</v>
      </c>
      <c r="I13" s="24" t="s">
        <v>24</v>
      </c>
      <c r="J13" s="24">
        <v>1</v>
      </c>
      <c r="K13" s="24" t="s">
        <v>24</v>
      </c>
      <c r="L13" s="24">
        <v>0</v>
      </c>
      <c r="M13" s="25">
        <f t="shared" ref="M13:M16" si="0">L13/F13</f>
        <v>0</v>
      </c>
      <c r="N13" s="23">
        <v>96</v>
      </c>
      <c r="O13" s="27">
        <f>26/27</f>
        <v>0.96296296296296291</v>
      </c>
      <c r="P13" s="17"/>
    </row>
    <row r="14" spans="1:16" s="10" customFormat="1" x14ac:dyDescent="0.3">
      <c r="A14" s="17"/>
      <c r="B14" s="28" t="s">
        <v>39</v>
      </c>
      <c r="C14" s="24" t="s">
        <v>20</v>
      </c>
      <c r="D14" s="24" t="s">
        <v>40</v>
      </c>
      <c r="E14" s="24" t="s">
        <v>41</v>
      </c>
      <c r="F14" s="24">
        <v>30</v>
      </c>
      <c r="G14" s="24">
        <v>29</v>
      </c>
      <c r="H14" s="24" t="s">
        <v>24</v>
      </c>
      <c r="I14" s="24" t="s">
        <v>24</v>
      </c>
      <c r="J14" s="24">
        <v>1</v>
      </c>
      <c r="K14" s="24" t="s">
        <v>24</v>
      </c>
      <c r="L14" s="24">
        <v>0</v>
      </c>
      <c r="M14" s="25">
        <f t="shared" si="0"/>
        <v>0</v>
      </c>
      <c r="N14" s="23">
        <v>87</v>
      </c>
      <c r="O14" s="27">
        <f>29/30</f>
        <v>0.96666666666666667</v>
      </c>
      <c r="P14" s="17"/>
    </row>
    <row r="15" spans="1:16" s="10" customFormat="1" x14ac:dyDescent="0.3">
      <c r="A15" s="17"/>
      <c r="B15" s="28" t="s">
        <v>39</v>
      </c>
      <c r="C15" s="24" t="s">
        <v>20</v>
      </c>
      <c r="D15" s="24" t="s">
        <v>42</v>
      </c>
      <c r="E15" s="24" t="s">
        <v>41</v>
      </c>
      <c r="F15" s="24">
        <v>27</v>
      </c>
      <c r="G15" s="24">
        <v>25</v>
      </c>
      <c r="H15" s="24" t="s">
        <v>24</v>
      </c>
      <c r="I15" s="24" t="s">
        <v>24</v>
      </c>
      <c r="J15" s="24">
        <v>2</v>
      </c>
      <c r="K15" s="24" t="s">
        <v>24</v>
      </c>
      <c r="L15" s="24">
        <v>0</v>
      </c>
      <c r="M15" s="25">
        <f t="shared" si="0"/>
        <v>0</v>
      </c>
      <c r="N15" s="23">
        <v>74</v>
      </c>
      <c r="O15" s="27">
        <f>25/27</f>
        <v>0.92592592592592593</v>
      </c>
      <c r="P15" s="17"/>
    </row>
    <row r="16" spans="1:16" s="10" customFormat="1" ht="24.9" x14ac:dyDescent="0.3">
      <c r="A16" s="17"/>
      <c r="B16" s="28" t="s">
        <v>43</v>
      </c>
      <c r="C16" s="24" t="s">
        <v>20</v>
      </c>
      <c r="D16" s="24" t="s">
        <v>44</v>
      </c>
      <c r="E16" s="24" t="s">
        <v>45</v>
      </c>
      <c r="F16" s="24">
        <v>29</v>
      </c>
      <c r="G16" s="24">
        <v>26</v>
      </c>
      <c r="H16" s="24" t="s">
        <v>24</v>
      </c>
      <c r="I16" s="24" t="s">
        <v>24</v>
      </c>
      <c r="J16" s="24">
        <v>3</v>
      </c>
      <c r="K16" s="24" t="s">
        <v>24</v>
      </c>
      <c r="L16" s="24">
        <v>0</v>
      </c>
      <c r="M16" s="25">
        <f t="shared" si="0"/>
        <v>0</v>
      </c>
      <c r="N16" s="29">
        <v>80</v>
      </c>
      <c r="O16" s="27">
        <f>25/29</f>
        <v>0.86206896551724133</v>
      </c>
      <c r="P16" s="17"/>
    </row>
    <row r="17" spans="1:16" s="10" customFormat="1" ht="24.9" x14ac:dyDescent="0.3">
      <c r="A17" s="17"/>
      <c r="B17" s="26" t="s">
        <v>46</v>
      </c>
      <c r="C17" s="24" t="s">
        <v>20</v>
      </c>
      <c r="D17" s="24" t="s">
        <v>47</v>
      </c>
      <c r="E17" s="24" t="s">
        <v>34</v>
      </c>
      <c r="F17" s="24">
        <v>25</v>
      </c>
      <c r="G17" s="24">
        <v>24</v>
      </c>
      <c r="H17" s="24"/>
      <c r="I17" s="24"/>
      <c r="J17" s="24">
        <v>1</v>
      </c>
      <c r="K17" s="24"/>
      <c r="L17" s="24">
        <v>0</v>
      </c>
      <c r="M17" s="25">
        <v>0</v>
      </c>
      <c r="N17" s="29">
        <v>92</v>
      </c>
      <c r="O17" s="27">
        <f>19/25</f>
        <v>0.76</v>
      </c>
      <c r="P17" s="17"/>
    </row>
    <row r="18" spans="1:16" s="10" customFormat="1" x14ac:dyDescent="0.3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130</v>
      </c>
      <c r="H27" s="20">
        <f>SUM(H13:H26)</f>
        <v>0</v>
      </c>
      <c r="I27" s="21">
        <f>SUM(G27:H27)/F27</f>
        <v>0.94202898550724634</v>
      </c>
      <c r="J27" s="20">
        <f t="shared" ref="J27" si="1">(F27-SUM(G27:H27))-L27</f>
        <v>8</v>
      </c>
      <c r="K27" s="21">
        <f t="shared" ref="K27" si="2">J27/F27</f>
        <v>5.7971014492753624E-2</v>
      </c>
      <c r="L27" s="20">
        <f>SUM(L13:L26)</f>
        <v>0</v>
      </c>
      <c r="M27" s="21">
        <f t="shared" ref="M27" si="3">L27/F27</f>
        <v>0</v>
      </c>
      <c r="N27" s="20">
        <f>AVERAGE(N13:N26)</f>
        <v>85.8</v>
      </c>
      <c r="O27" s="22">
        <f>AVERAGE(O13:O26)</f>
        <v>0.89552490421455944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2" t="s">
        <v>25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topLeftCell="A10" zoomScale="96" zoomScaleNormal="100" zoomScaleSheetLayoutView="100" zoomScalePageLayoutView="70" workbookViewId="0">
      <selection activeCell="D22" sqref="D22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4">
      <c r="A2" s="14"/>
      <c r="B2" s="40" t="s">
        <v>29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6"/>
    </row>
    <row r="5" spans="1:16" x14ac:dyDescent="0.3">
      <c r="A5" s="16"/>
      <c r="B5" s="43" t="s">
        <v>1</v>
      </c>
      <c r="C5" s="43"/>
      <c r="D5" s="43"/>
      <c r="E5" s="43"/>
      <c r="F5" s="44" t="str">
        <f>'1'!F5</f>
        <v>INFORMATICA</v>
      </c>
      <c r="G5" s="44"/>
      <c r="H5" s="44"/>
      <c r="I5" s="4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 t="s">
        <v>27</v>
      </c>
      <c r="D7" s="35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5" t="s">
        <v>6</v>
      </c>
      <c r="K7" s="45"/>
      <c r="L7" s="45"/>
      <c r="M7" s="35" t="str">
        <f>'1'!M7</f>
        <v>AGOSTO - DICIEMBRE 2025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tr">
        <f>'1'!C9</f>
        <v>L.I. SERGIO  PELAYO  VAQUERO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6" t="s">
        <v>8</v>
      </c>
      <c r="C11" s="38" t="s">
        <v>9</v>
      </c>
      <c r="D11" s="38" t="s">
        <v>10</v>
      </c>
      <c r="E11" s="33" t="s">
        <v>11</v>
      </c>
      <c r="F11" s="33" t="s">
        <v>12</v>
      </c>
      <c r="G11" s="33" t="s">
        <v>13</v>
      </c>
      <c r="H11" s="33"/>
      <c r="I11" s="33" t="s">
        <v>14</v>
      </c>
      <c r="J11" s="33" t="s">
        <v>15</v>
      </c>
      <c r="K11" s="33" t="s">
        <v>16</v>
      </c>
      <c r="L11" s="33" t="s">
        <v>17</v>
      </c>
      <c r="M11" s="33" t="s">
        <v>18</v>
      </c>
      <c r="N11" s="33" t="s">
        <v>19</v>
      </c>
      <c r="O11" s="30" t="s">
        <v>20</v>
      </c>
      <c r="P11" s="16"/>
    </row>
    <row r="12" spans="1:16" x14ac:dyDescent="0.3">
      <c r="A12" s="16"/>
      <c r="B12" s="37"/>
      <c r="C12" s="39"/>
      <c r="D12" s="39"/>
      <c r="E12" s="34"/>
      <c r="F12" s="34"/>
      <c r="G12" s="18" t="s">
        <v>21</v>
      </c>
      <c r="H12" s="18" t="s">
        <v>22</v>
      </c>
      <c r="I12" s="34"/>
      <c r="J12" s="34"/>
      <c r="K12" s="34"/>
      <c r="L12" s="34"/>
      <c r="M12" s="34"/>
      <c r="N12" s="34"/>
      <c r="O12" s="31"/>
      <c r="P12" s="16"/>
    </row>
    <row r="13" spans="1:16" s="10" customFormat="1" x14ac:dyDescent="0.3">
      <c r="A13" s="17"/>
      <c r="B13" s="28" t="s">
        <v>36</v>
      </c>
      <c r="C13" s="24" t="s">
        <v>34</v>
      </c>
      <c r="D13" s="24" t="s">
        <v>37</v>
      </c>
      <c r="E13" s="24" t="s">
        <v>38</v>
      </c>
      <c r="F13" s="24">
        <v>27</v>
      </c>
      <c r="G13" s="24">
        <v>26</v>
      </c>
      <c r="H13" s="24" t="s">
        <v>24</v>
      </c>
      <c r="I13" s="24" t="s">
        <v>24</v>
      </c>
      <c r="J13" s="24">
        <v>1</v>
      </c>
      <c r="K13" s="24" t="s">
        <v>24</v>
      </c>
      <c r="L13" s="24">
        <v>0</v>
      </c>
      <c r="M13" s="25">
        <f t="shared" ref="M13:M17" si="0">L13/F13</f>
        <v>0</v>
      </c>
      <c r="N13" s="23">
        <v>96</v>
      </c>
      <c r="O13" s="27">
        <f>26/27</f>
        <v>0.96296296296296291</v>
      </c>
      <c r="P13" s="17"/>
    </row>
    <row r="14" spans="1:16" s="10" customFormat="1" x14ac:dyDescent="0.3">
      <c r="A14" s="17"/>
      <c r="B14" s="28" t="s">
        <v>39</v>
      </c>
      <c r="C14" s="24" t="s">
        <v>34</v>
      </c>
      <c r="D14" s="24" t="s">
        <v>40</v>
      </c>
      <c r="E14" s="24" t="s">
        <v>41</v>
      </c>
      <c r="F14" s="24">
        <v>30</v>
      </c>
      <c r="G14" s="24">
        <v>30</v>
      </c>
      <c r="H14" s="24" t="s">
        <v>24</v>
      </c>
      <c r="I14" s="24" t="s">
        <v>24</v>
      </c>
      <c r="J14" s="24">
        <v>0</v>
      </c>
      <c r="K14" s="24" t="s">
        <v>24</v>
      </c>
      <c r="L14" s="24">
        <v>0</v>
      </c>
      <c r="M14" s="25">
        <f t="shared" si="0"/>
        <v>0</v>
      </c>
      <c r="N14" s="23">
        <v>90</v>
      </c>
      <c r="O14" s="27">
        <f>29/30</f>
        <v>0.96666666666666667</v>
      </c>
      <c r="P14" s="17"/>
    </row>
    <row r="15" spans="1:16" s="10" customFormat="1" x14ac:dyDescent="0.3">
      <c r="A15" s="17"/>
      <c r="B15" s="28" t="s">
        <v>39</v>
      </c>
      <c r="C15" s="24" t="s">
        <v>34</v>
      </c>
      <c r="D15" s="24" t="s">
        <v>42</v>
      </c>
      <c r="E15" s="24" t="s">
        <v>41</v>
      </c>
      <c r="F15" s="24">
        <v>27</v>
      </c>
      <c r="G15" s="24">
        <v>25</v>
      </c>
      <c r="H15" s="24" t="s">
        <v>24</v>
      </c>
      <c r="I15" s="24" t="s">
        <v>24</v>
      </c>
      <c r="J15" s="24">
        <v>2</v>
      </c>
      <c r="K15" s="24" t="s">
        <v>24</v>
      </c>
      <c r="L15" s="24">
        <v>0</v>
      </c>
      <c r="M15" s="25">
        <f t="shared" si="0"/>
        <v>0</v>
      </c>
      <c r="N15" s="23">
        <v>83</v>
      </c>
      <c r="O15" s="27">
        <f>25/27</f>
        <v>0.92592592592592593</v>
      </c>
      <c r="P15" s="17"/>
    </row>
    <row r="16" spans="1:16" s="10" customFormat="1" ht="24.9" x14ac:dyDescent="0.3">
      <c r="A16" s="17"/>
      <c r="B16" s="28" t="s">
        <v>43</v>
      </c>
      <c r="C16" s="24" t="s">
        <v>34</v>
      </c>
      <c r="D16" s="24" t="s">
        <v>44</v>
      </c>
      <c r="E16" s="24" t="s">
        <v>45</v>
      </c>
      <c r="F16" s="24">
        <v>29</v>
      </c>
      <c r="G16" s="24">
        <v>27</v>
      </c>
      <c r="H16" s="24" t="s">
        <v>24</v>
      </c>
      <c r="I16" s="24" t="s">
        <v>24</v>
      </c>
      <c r="J16" s="24">
        <v>2</v>
      </c>
      <c r="K16" s="24" t="s">
        <v>24</v>
      </c>
      <c r="L16" s="24">
        <v>0</v>
      </c>
      <c r="M16" s="25">
        <f t="shared" si="0"/>
        <v>0</v>
      </c>
      <c r="N16" s="29">
        <v>92</v>
      </c>
      <c r="O16" s="27">
        <f>25/29</f>
        <v>0.86206896551724133</v>
      </c>
      <c r="P16" s="17"/>
    </row>
    <row r="17" spans="1:16" s="10" customFormat="1" ht="24.9" x14ac:dyDescent="0.3">
      <c r="A17" s="17"/>
      <c r="B17" s="26" t="s">
        <v>46</v>
      </c>
      <c r="C17" s="24" t="s">
        <v>34</v>
      </c>
      <c r="D17" s="24" t="s">
        <v>47</v>
      </c>
      <c r="E17" s="24" t="s">
        <v>34</v>
      </c>
      <c r="F17" s="24">
        <v>25</v>
      </c>
      <c r="G17" s="24">
        <v>24</v>
      </c>
      <c r="H17" s="24" t="s">
        <v>24</v>
      </c>
      <c r="I17" s="24" t="s">
        <v>24</v>
      </c>
      <c r="J17" s="24">
        <v>1</v>
      </c>
      <c r="K17" s="24" t="s">
        <v>24</v>
      </c>
      <c r="L17" s="24">
        <v>0</v>
      </c>
      <c r="M17" s="25">
        <f t="shared" si="0"/>
        <v>0</v>
      </c>
      <c r="N17" s="29">
        <v>96</v>
      </c>
      <c r="O17" s="27">
        <f>24/25</f>
        <v>0.96</v>
      </c>
      <c r="P17" s="17"/>
    </row>
    <row r="18" spans="1:16" s="10" customFormat="1" x14ac:dyDescent="0.3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3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3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3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3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3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3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3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3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2.9" thickBot="1" x14ac:dyDescent="0.3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138</v>
      </c>
      <c r="G27" s="20">
        <f>SUM(G13:G26)</f>
        <v>132</v>
      </c>
      <c r="H27" s="20">
        <f>SUM(H13:H26)</f>
        <v>0</v>
      </c>
      <c r="I27" s="21">
        <f>SUM(G27:H27)/F27</f>
        <v>0.95652173913043481</v>
      </c>
      <c r="J27" s="20">
        <f t="shared" ref="J27" si="1">(F27-SUM(G27:H27))-L27</f>
        <v>6</v>
      </c>
      <c r="K27" s="21">
        <f t="shared" ref="K27" si="2">J27/F27</f>
        <v>4.3478260869565216E-2</v>
      </c>
      <c r="L27" s="20">
        <f>SUM(L13:L26)</f>
        <v>0</v>
      </c>
      <c r="M27" s="21">
        <f t="shared" ref="M27" si="3">L27/F27</f>
        <v>0</v>
      </c>
      <c r="N27" s="20">
        <f>AVERAGE(N13:N26)</f>
        <v>91.4</v>
      </c>
      <c r="O27" s="22">
        <f>AVERAGE(O13:O26)</f>
        <v>0.93552490421455947</v>
      </c>
      <c r="P27" s="16"/>
    </row>
    <row r="28" spans="1:16" x14ac:dyDescent="0.3">
      <c r="A28" s="16"/>
      <c r="P28" s="16"/>
    </row>
    <row r="29" spans="1:16" ht="120" customHeight="1" x14ac:dyDescent="0.3">
      <c r="A29" s="16"/>
      <c r="B29" s="32" t="s">
        <v>25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16"/>
    </row>
    <row r="30" spans="1:16" x14ac:dyDescent="0.3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21"/>
  <sheetViews>
    <sheetView view="pageBreakPreview" zoomScale="159" zoomScaleNormal="100" zoomScaleSheetLayoutView="100" zoomScalePageLayoutView="70" workbookViewId="0">
      <selection activeCell="B20" sqref="B20:O20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4">
      <c r="A2" s="14"/>
      <c r="B2" s="40" t="s">
        <v>30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6"/>
    </row>
    <row r="5" spans="1:16" x14ac:dyDescent="0.3">
      <c r="A5" s="16"/>
      <c r="B5" s="43" t="s">
        <v>1</v>
      </c>
      <c r="C5" s="43"/>
      <c r="D5" s="43"/>
      <c r="E5" s="43"/>
      <c r="F5" s="44" t="str">
        <f>'1'!F5</f>
        <v>INFORMATICA</v>
      </c>
      <c r="G5" s="44"/>
      <c r="H5" s="44"/>
      <c r="I5" s="4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>
        <v>3</v>
      </c>
      <c r="D7" s="35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5" t="s">
        <v>6</v>
      </c>
      <c r="K7" s="45"/>
      <c r="L7" s="45"/>
      <c r="M7" s="35" t="str">
        <f>'1'!M7</f>
        <v>AGOSTO - DICIEMBRE 2025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tr">
        <f>'1'!C9</f>
        <v>L.I. SERGIO  PELAYO  VAQUERO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6" t="s">
        <v>8</v>
      </c>
      <c r="C11" s="38" t="s">
        <v>9</v>
      </c>
      <c r="D11" s="38" t="s">
        <v>10</v>
      </c>
      <c r="E11" s="33" t="s">
        <v>11</v>
      </c>
      <c r="F11" s="33" t="s">
        <v>12</v>
      </c>
      <c r="G11" s="33" t="s">
        <v>13</v>
      </c>
      <c r="H11" s="33"/>
      <c r="I11" s="33" t="s">
        <v>14</v>
      </c>
      <c r="J11" s="33" t="s">
        <v>15</v>
      </c>
      <c r="K11" s="33" t="s">
        <v>16</v>
      </c>
      <c r="L11" s="33" t="s">
        <v>17</v>
      </c>
      <c r="M11" s="33" t="s">
        <v>18</v>
      </c>
      <c r="N11" s="33" t="s">
        <v>19</v>
      </c>
      <c r="O11" s="30" t="s">
        <v>20</v>
      </c>
      <c r="P11" s="16"/>
    </row>
    <row r="12" spans="1:16" x14ac:dyDescent="0.3">
      <c r="A12" s="16"/>
      <c r="B12" s="37"/>
      <c r="C12" s="39"/>
      <c r="D12" s="39"/>
      <c r="E12" s="34"/>
      <c r="F12" s="34"/>
      <c r="G12" s="18" t="s">
        <v>21</v>
      </c>
      <c r="H12" s="18" t="s">
        <v>22</v>
      </c>
      <c r="I12" s="34"/>
      <c r="J12" s="34"/>
      <c r="K12" s="34"/>
      <c r="L12" s="34"/>
      <c r="M12" s="34"/>
      <c r="N12" s="34"/>
      <c r="O12" s="31"/>
      <c r="P12" s="16"/>
    </row>
    <row r="13" spans="1:16" s="10" customFormat="1" x14ac:dyDescent="0.3">
      <c r="A13" s="17"/>
      <c r="B13" s="13" t="str">
        <f>'1'!B13</f>
        <v>FUNDAMENTOS DE INVESTIGACION</v>
      </c>
      <c r="C13" s="8" t="s">
        <v>50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>
        <v>20</v>
      </c>
      <c r="H13" s="8">
        <v>0</v>
      </c>
      <c r="I13" s="9">
        <f>(G13+H13)/F13</f>
        <v>0.7407407407407407</v>
      </c>
      <c r="J13" s="8">
        <f t="shared" ref="J13:J18" si="0">(F13-SUM(G13:H13))-L13</f>
        <v>7</v>
      </c>
      <c r="K13" s="9">
        <f t="shared" ref="K13:K18" si="1">J13/F13</f>
        <v>0.25925925925925924</v>
      </c>
      <c r="L13" s="8">
        <v>0</v>
      </c>
      <c r="M13" s="9">
        <f t="shared" ref="M13:M18" si="2">L13/F13</f>
        <v>0</v>
      </c>
      <c r="N13" s="8">
        <v>68</v>
      </c>
      <c r="O13" s="12">
        <f>20/27</f>
        <v>0.7407407407407407</v>
      </c>
      <c r="P13" s="17"/>
    </row>
    <row r="14" spans="1:16" s="10" customFormat="1" x14ac:dyDescent="0.3">
      <c r="A14" s="17"/>
      <c r="B14" s="13" t="str">
        <f>'1'!B14</f>
        <v>INTRODUCCION A LA PROGRAMACION</v>
      </c>
      <c r="C14" s="8" t="s">
        <v>50</v>
      </c>
      <c r="D14" s="8" t="str">
        <f>'1'!D14</f>
        <v>102 A</v>
      </c>
      <c r="E14" s="8" t="s">
        <v>41</v>
      </c>
      <c r="F14" s="8">
        <f>'1'!F14</f>
        <v>30</v>
      </c>
      <c r="G14" s="8">
        <v>27</v>
      </c>
      <c r="H14" s="8">
        <v>0</v>
      </c>
      <c r="I14" s="9">
        <f t="shared" ref="I14:I17" si="3">(G14+H14)/F14</f>
        <v>0.9</v>
      </c>
      <c r="J14" s="8">
        <f>(F14-SUM(G14:H14))-L14</f>
        <v>3</v>
      </c>
      <c r="K14" s="9">
        <f t="shared" si="1"/>
        <v>0.1</v>
      </c>
      <c r="L14" s="8">
        <v>0</v>
      </c>
      <c r="M14" s="9">
        <f t="shared" si="2"/>
        <v>0</v>
      </c>
      <c r="N14" s="8">
        <v>63</v>
      </c>
      <c r="O14" s="12">
        <f>27/30</f>
        <v>0.9</v>
      </c>
      <c r="P14" s="17"/>
    </row>
    <row r="15" spans="1:16" s="10" customFormat="1" x14ac:dyDescent="0.3">
      <c r="A15" s="17"/>
      <c r="B15" s="13" t="str">
        <f>'1'!B15</f>
        <v>INTRODUCCION A LA PROGRAMACION</v>
      </c>
      <c r="C15" s="8" t="s">
        <v>50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>
        <v>21</v>
      </c>
      <c r="H15" s="8">
        <v>0</v>
      </c>
      <c r="I15" s="9">
        <f t="shared" si="3"/>
        <v>0.77777777777777779</v>
      </c>
      <c r="J15" s="8">
        <f t="shared" ref="J15:J17" si="4">(F15-SUM(G15:H15))-L15</f>
        <v>6</v>
      </c>
      <c r="K15" s="9">
        <f t="shared" si="1"/>
        <v>0.22222222222222221</v>
      </c>
      <c r="L15" s="8">
        <v>0</v>
      </c>
      <c r="M15" s="9">
        <f t="shared" si="2"/>
        <v>0</v>
      </c>
      <c r="N15" s="8">
        <v>54</v>
      </c>
      <c r="O15" s="12">
        <f>21/27</f>
        <v>0.77777777777777779</v>
      </c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8" t="s">
        <v>51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 t="s">
        <v>48</v>
      </c>
      <c r="H16" s="8" t="s">
        <v>49</v>
      </c>
      <c r="I16" s="9" t="s">
        <v>48</v>
      </c>
      <c r="J16" s="8" t="s">
        <v>48</v>
      </c>
      <c r="K16" s="9" t="s">
        <v>48</v>
      </c>
      <c r="L16" s="8" t="s">
        <v>48</v>
      </c>
      <c r="M16" s="9" t="s">
        <v>24</v>
      </c>
      <c r="N16" s="8"/>
      <c r="O16" s="12"/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8" t="s">
        <v>50</v>
      </c>
      <c r="D17" s="8" t="str">
        <f>'1'!D17</f>
        <v>101 C</v>
      </c>
      <c r="E17" s="8" t="str">
        <f>'1'!E17</f>
        <v>II</v>
      </c>
      <c r="F17" s="8">
        <f>'1'!F17</f>
        <v>25</v>
      </c>
      <c r="G17" s="8">
        <v>24</v>
      </c>
      <c r="H17" s="8">
        <v>0</v>
      </c>
      <c r="I17" s="9">
        <f t="shared" si="3"/>
        <v>0.96</v>
      </c>
      <c r="J17" s="8">
        <f t="shared" si="4"/>
        <v>1</v>
      </c>
      <c r="K17" s="9">
        <f t="shared" si="1"/>
        <v>0.04</v>
      </c>
      <c r="L17" s="8"/>
      <c r="M17" s="9">
        <f t="shared" si="2"/>
        <v>0</v>
      </c>
      <c r="N17" s="8">
        <v>96</v>
      </c>
      <c r="O17" s="12">
        <f>24/25</f>
        <v>0.96</v>
      </c>
      <c r="P17" s="17"/>
    </row>
    <row r="18" spans="1:16" ht="12.9" thickBot="1" x14ac:dyDescent="0.3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138</v>
      </c>
      <c r="G18" s="20">
        <f>SUM(G13:G17)</f>
        <v>92</v>
      </c>
      <c r="H18" s="20">
        <f>SUM(H13:H17)</f>
        <v>0</v>
      </c>
      <c r="I18" s="21">
        <f>SUM(G18:H18)/F18</f>
        <v>0.66666666666666663</v>
      </c>
      <c r="J18" s="20">
        <f t="shared" si="0"/>
        <v>46</v>
      </c>
      <c r="K18" s="21">
        <f t="shared" si="1"/>
        <v>0.33333333333333331</v>
      </c>
      <c r="L18" s="20">
        <f>SUM(L13:L17)</f>
        <v>0</v>
      </c>
      <c r="M18" s="21">
        <f t="shared" si="2"/>
        <v>0</v>
      </c>
      <c r="N18" s="20">
        <f>AVERAGE(N13:N17)</f>
        <v>70.25</v>
      </c>
      <c r="O18" s="22">
        <f>AVERAGE(O13:O17)</f>
        <v>0.84462962962962962</v>
      </c>
      <c r="P18" s="16"/>
    </row>
    <row r="19" spans="1:16" x14ac:dyDescent="0.3">
      <c r="A19" s="16"/>
      <c r="P19" s="16"/>
    </row>
    <row r="20" spans="1:16" ht="120" customHeight="1" x14ac:dyDescent="0.3">
      <c r="A20" s="16"/>
      <c r="B20" s="32" t="s">
        <v>25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6"/>
    </row>
    <row r="21" spans="1:16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0:O2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21"/>
  <sheetViews>
    <sheetView tabSelected="1" topLeftCell="E10" zoomScale="147" zoomScaleNormal="147" zoomScaleSheetLayoutView="100" zoomScalePageLayoutView="70" workbookViewId="0">
      <selection activeCell="H15" sqref="H15"/>
    </sheetView>
  </sheetViews>
  <sheetFormatPr baseColWidth="10" defaultColWidth="11.4609375" defaultRowHeight="12.45" x14ac:dyDescent="0.3"/>
  <cols>
    <col min="1" max="1" width="1.69140625" style="1" customWidth="1"/>
    <col min="2" max="2" width="38.53515625" style="1" bestFit="1" customWidth="1"/>
    <col min="3" max="3" width="4.69140625" style="1" bestFit="1" customWidth="1"/>
    <col min="4" max="4" width="5.53515625" style="1" bestFit="1" customWidth="1"/>
    <col min="5" max="5" width="21.84375" style="1" customWidth="1"/>
    <col min="6" max="6" width="9.4609375" style="1" customWidth="1"/>
    <col min="7" max="13" width="7.53515625" style="1" customWidth="1"/>
    <col min="14" max="15" width="11.4609375" style="1"/>
    <col min="16" max="16" width="1.69140625" style="1" customWidth="1"/>
    <col min="17" max="16384" width="11.4609375" style="1"/>
  </cols>
  <sheetData>
    <row r="1" spans="1:16" ht="9.9" customHeight="1" x14ac:dyDescent="0.4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4">
      <c r="A2" s="14"/>
      <c r="B2" s="40" t="s">
        <v>31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14"/>
    </row>
    <row r="3" spans="1:16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3">
      <c r="A4" s="16"/>
      <c r="B4" s="42" t="s">
        <v>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16"/>
    </row>
    <row r="5" spans="1:16" x14ac:dyDescent="0.3">
      <c r="A5" s="16"/>
      <c r="B5" s="43" t="s">
        <v>1</v>
      </c>
      <c r="C5" s="43"/>
      <c r="D5" s="43"/>
      <c r="E5" s="43"/>
      <c r="F5" s="44" t="str">
        <f>'1'!F5</f>
        <v>INFORMATICA</v>
      </c>
      <c r="G5" s="44"/>
      <c r="H5" s="44"/>
      <c r="I5" s="44"/>
      <c r="J5" s="3"/>
      <c r="K5" s="3"/>
      <c r="L5" s="3"/>
      <c r="M5" s="3"/>
      <c r="N5" s="3"/>
      <c r="O5" s="3"/>
      <c r="P5" s="16"/>
    </row>
    <row r="6" spans="1:16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3">
      <c r="A7" s="16"/>
      <c r="B7" s="4" t="s">
        <v>2</v>
      </c>
      <c r="C7" s="35" t="s">
        <v>26</v>
      </c>
      <c r="D7" s="35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45" t="s">
        <v>6</v>
      </c>
      <c r="K7" s="45"/>
      <c r="L7" s="45"/>
      <c r="M7" s="35" t="str">
        <f>'1'!M7</f>
        <v>AGOSTO - DICIEMBRE 2025</v>
      </c>
      <c r="N7" s="35"/>
      <c r="O7" s="35"/>
      <c r="P7" s="16"/>
    </row>
    <row r="8" spans="1:16" x14ac:dyDescent="0.3">
      <c r="A8" s="16"/>
      <c r="P8" s="16"/>
    </row>
    <row r="9" spans="1:16" x14ac:dyDescent="0.3">
      <c r="A9" s="16"/>
      <c r="B9" s="4" t="s">
        <v>7</v>
      </c>
      <c r="C9" s="35" t="str">
        <f>'1'!C9</f>
        <v>L.I. SERGIO  PELAYO  VAQUERO</v>
      </c>
      <c r="D9" s="35"/>
      <c r="E9" s="35"/>
      <c r="F9" s="35"/>
      <c r="G9" s="35"/>
      <c r="H9" s="35"/>
      <c r="I9" s="35"/>
      <c r="J9" s="35"/>
      <c r="K9" s="35"/>
      <c r="L9" s="35"/>
      <c r="M9" s="35"/>
      <c r="P9" s="16"/>
    </row>
    <row r="10" spans="1:16" ht="12.9" thickBot="1" x14ac:dyDescent="0.3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3">
      <c r="A11" s="16"/>
      <c r="B11" s="36" t="s">
        <v>8</v>
      </c>
      <c r="C11" s="38" t="s">
        <v>9</v>
      </c>
      <c r="D11" s="38" t="s">
        <v>10</v>
      </c>
      <c r="E11" s="33" t="s">
        <v>11</v>
      </c>
      <c r="F11" s="33" t="s">
        <v>12</v>
      </c>
      <c r="G11" s="33" t="s">
        <v>13</v>
      </c>
      <c r="H11" s="33"/>
      <c r="I11" s="33" t="s">
        <v>14</v>
      </c>
      <c r="J11" s="33" t="s">
        <v>15</v>
      </c>
      <c r="K11" s="33" t="s">
        <v>16</v>
      </c>
      <c r="L11" s="33" t="s">
        <v>17</v>
      </c>
      <c r="M11" s="33" t="s">
        <v>18</v>
      </c>
      <c r="N11" s="33" t="s">
        <v>19</v>
      </c>
      <c r="O11" s="30" t="s">
        <v>20</v>
      </c>
      <c r="P11" s="16"/>
    </row>
    <row r="12" spans="1:16" x14ac:dyDescent="0.3">
      <c r="A12" s="16"/>
      <c r="B12" s="37"/>
      <c r="C12" s="39"/>
      <c r="D12" s="39"/>
      <c r="E12" s="34"/>
      <c r="F12" s="34"/>
      <c r="G12" s="18" t="s">
        <v>21</v>
      </c>
      <c r="H12" s="18" t="s">
        <v>22</v>
      </c>
      <c r="I12" s="34"/>
      <c r="J12" s="34"/>
      <c r="K12" s="34"/>
      <c r="L12" s="34"/>
      <c r="M12" s="34"/>
      <c r="N12" s="34"/>
      <c r="O12" s="31"/>
      <c r="P12" s="16"/>
    </row>
    <row r="13" spans="1:16" s="10" customFormat="1" x14ac:dyDescent="0.3">
      <c r="A13" s="17"/>
      <c r="B13" s="13" t="str">
        <f>'1'!B13</f>
        <v>FUNDAMENTOS DE INVESTIGACION</v>
      </c>
      <c r="C13" s="8" t="s">
        <v>17</v>
      </c>
      <c r="D13" s="8" t="str">
        <f>'1'!D13</f>
        <v>111B</v>
      </c>
      <c r="E13" s="8" t="str">
        <f>'1'!E13</f>
        <v>IMEC</v>
      </c>
      <c r="F13" s="8">
        <f>'1'!F13</f>
        <v>27</v>
      </c>
      <c r="G13" s="8">
        <v>20</v>
      </c>
      <c r="H13" s="8">
        <v>1</v>
      </c>
      <c r="I13" s="9">
        <f>(G13+H13)/F13</f>
        <v>0.77777777777777779</v>
      </c>
      <c r="J13" s="8">
        <f t="shared" ref="J13:J18" si="0">(F13-SUM(G13:H13))-L13</f>
        <v>6</v>
      </c>
      <c r="K13" s="9">
        <f t="shared" ref="K13:K18" si="1">J13/F13</f>
        <v>0.22222222222222221</v>
      </c>
      <c r="L13" s="8">
        <v>0</v>
      </c>
      <c r="M13" s="9">
        <f t="shared" ref="M13:M18" si="2">L13/F13</f>
        <v>0</v>
      </c>
      <c r="N13" s="8">
        <v>74</v>
      </c>
      <c r="O13" s="12">
        <f>21/27</f>
        <v>0.77777777777777779</v>
      </c>
      <c r="P13" s="17"/>
    </row>
    <row r="14" spans="1:16" s="10" customFormat="1" x14ac:dyDescent="0.3">
      <c r="A14" s="17"/>
      <c r="B14" s="13" t="str">
        <f>'1'!B14</f>
        <v>INTRODUCCION A LA PROGRAMACION</v>
      </c>
      <c r="C14" s="24" t="s">
        <v>17</v>
      </c>
      <c r="D14" s="8" t="str">
        <f>'1'!D14</f>
        <v>102 A</v>
      </c>
      <c r="E14" s="8" t="s">
        <v>41</v>
      </c>
      <c r="F14" s="8">
        <f>'1'!F14</f>
        <v>30</v>
      </c>
      <c r="G14" s="8">
        <v>27</v>
      </c>
      <c r="H14" s="8">
        <v>0</v>
      </c>
      <c r="I14" s="9">
        <f t="shared" ref="I14:I17" si="3">(G14+H14)/F14</f>
        <v>0.9</v>
      </c>
      <c r="J14" s="8">
        <f>(F14-SUM(G14:H14))-L14</f>
        <v>3</v>
      </c>
      <c r="K14" s="9">
        <f t="shared" si="1"/>
        <v>0.1</v>
      </c>
      <c r="L14" s="8">
        <v>0</v>
      </c>
      <c r="M14" s="9">
        <f t="shared" si="2"/>
        <v>0</v>
      </c>
      <c r="N14" s="8">
        <v>75</v>
      </c>
      <c r="O14" s="12">
        <f>27/30</f>
        <v>0.9</v>
      </c>
      <c r="P14" s="17"/>
    </row>
    <row r="15" spans="1:16" s="10" customFormat="1" x14ac:dyDescent="0.3">
      <c r="A15" s="17"/>
      <c r="B15" s="13" t="str">
        <f>'1'!B15</f>
        <v>INTRODUCCION A LA PROGRAMACION</v>
      </c>
      <c r="C15" s="24" t="s">
        <v>17</v>
      </c>
      <c r="D15" s="8" t="str">
        <f>'1'!D15</f>
        <v>102 B</v>
      </c>
      <c r="E15" s="8" t="str">
        <f>'1'!E15</f>
        <v>IEM</v>
      </c>
      <c r="F15" s="8">
        <f>'1'!F15</f>
        <v>27</v>
      </c>
      <c r="G15" s="8">
        <v>25</v>
      </c>
      <c r="H15" s="8">
        <v>0</v>
      </c>
      <c r="I15" s="9">
        <f t="shared" si="3"/>
        <v>0.92592592592592593</v>
      </c>
      <c r="J15" s="8">
        <f t="shared" ref="J15:J17" si="4">(F15-SUM(G15:H15))-L15</f>
        <v>2</v>
      </c>
      <c r="K15" s="9">
        <f t="shared" si="1"/>
        <v>7.407407407407407E-2</v>
      </c>
      <c r="L15" s="8">
        <v>0</v>
      </c>
      <c r="M15" s="9">
        <f t="shared" si="2"/>
        <v>0</v>
      </c>
      <c r="N15" s="8">
        <v>77</v>
      </c>
      <c r="O15" s="12">
        <f>25/27</f>
        <v>0.92592592592592593</v>
      </c>
      <c r="P15" s="17"/>
    </row>
    <row r="16" spans="1:16" s="10" customFormat="1" ht="24.9" x14ac:dyDescent="0.3">
      <c r="A16" s="17"/>
      <c r="B16" s="13" t="str">
        <f>'1'!B16</f>
        <v>TECNOLOGIAS  E INTERFACES DE  COMPUTADORAS</v>
      </c>
      <c r="C16" s="24" t="s">
        <v>17</v>
      </c>
      <c r="D16" s="8" t="str">
        <f>'1'!D16</f>
        <v>510 A</v>
      </c>
      <c r="E16" s="8" t="str">
        <f>'1'!E16</f>
        <v>IINF</v>
      </c>
      <c r="F16" s="8">
        <f>'1'!F16</f>
        <v>29</v>
      </c>
      <c r="G16" s="8">
        <v>26</v>
      </c>
      <c r="H16" s="8">
        <v>0</v>
      </c>
      <c r="I16" s="9">
        <f t="shared" si="3"/>
        <v>0.89655172413793105</v>
      </c>
      <c r="J16" s="8">
        <f t="shared" si="4"/>
        <v>3</v>
      </c>
      <c r="K16" s="9">
        <f t="shared" si="1"/>
        <v>0.10344827586206896</v>
      </c>
      <c r="L16" s="8">
        <v>0</v>
      </c>
      <c r="M16" s="9">
        <f t="shared" si="2"/>
        <v>0</v>
      </c>
      <c r="N16" s="8">
        <v>86</v>
      </c>
      <c r="O16" s="12">
        <f>25/29</f>
        <v>0.86206896551724133</v>
      </c>
      <c r="P16" s="17"/>
    </row>
    <row r="17" spans="1:16" s="10" customFormat="1" ht="24.9" x14ac:dyDescent="0.3">
      <c r="A17" s="17"/>
      <c r="B17" s="13" t="str">
        <f>'1'!B17</f>
        <v>TALLER DE HERRAMIENTAS INTELECTUALES</v>
      </c>
      <c r="C17" s="24" t="s">
        <v>17</v>
      </c>
      <c r="D17" s="8" t="str">
        <f>'1'!D17</f>
        <v>101 C</v>
      </c>
      <c r="E17" s="8" t="str">
        <f>'1'!E17</f>
        <v>II</v>
      </c>
      <c r="F17" s="8">
        <v>26</v>
      </c>
      <c r="G17" s="8">
        <v>24</v>
      </c>
      <c r="H17" s="8">
        <v>0</v>
      </c>
      <c r="I17" s="9">
        <f t="shared" si="3"/>
        <v>0.92307692307692313</v>
      </c>
      <c r="J17" s="8">
        <f t="shared" si="4"/>
        <v>2</v>
      </c>
      <c r="K17" s="9">
        <f t="shared" si="1"/>
        <v>7.6923076923076927E-2</v>
      </c>
      <c r="L17" s="8">
        <v>0</v>
      </c>
      <c r="M17" s="9">
        <f t="shared" si="2"/>
        <v>0</v>
      </c>
      <c r="N17" s="8">
        <v>91</v>
      </c>
      <c r="O17" s="12">
        <f>25/29</f>
        <v>0.86206896551724133</v>
      </c>
      <c r="P17" s="17"/>
    </row>
    <row r="18" spans="1:16" ht="12.9" thickBot="1" x14ac:dyDescent="0.35">
      <c r="A18" s="16"/>
      <c r="B18" s="19" t="s">
        <v>23</v>
      </c>
      <c r="C18" s="20" t="s">
        <v>24</v>
      </c>
      <c r="D18" s="20" t="s">
        <v>24</v>
      </c>
      <c r="E18" s="20" t="s">
        <v>24</v>
      </c>
      <c r="F18" s="20">
        <f>SUM(F13:F17)</f>
        <v>139</v>
      </c>
      <c r="G18" s="20">
        <f>SUM(G13:G17)</f>
        <v>122</v>
      </c>
      <c r="H18" s="20">
        <f>SUM(H13:H17)</f>
        <v>1</v>
      </c>
      <c r="I18" s="21">
        <f>SUM(G18:H18)/F18</f>
        <v>0.8848920863309353</v>
      </c>
      <c r="J18" s="20">
        <f t="shared" si="0"/>
        <v>16</v>
      </c>
      <c r="K18" s="21">
        <f t="shared" si="1"/>
        <v>0.11510791366906475</v>
      </c>
      <c r="L18" s="20">
        <f>SUM(L13:L17)</f>
        <v>0</v>
      </c>
      <c r="M18" s="21">
        <f t="shared" si="2"/>
        <v>0</v>
      </c>
      <c r="N18" s="20">
        <f>AVERAGE(N13:N17)</f>
        <v>80.599999999999994</v>
      </c>
      <c r="O18" s="22">
        <f>AVERAGE(O13:O17)</f>
        <v>0.86556832694763719</v>
      </c>
      <c r="P18" s="16"/>
    </row>
    <row r="19" spans="1:16" x14ac:dyDescent="0.3">
      <c r="A19" s="16"/>
      <c r="P19" s="16"/>
    </row>
    <row r="20" spans="1:16" ht="120" customHeight="1" x14ac:dyDescent="0.3">
      <c r="A20" s="16"/>
      <c r="B20" s="32" t="s">
        <v>25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16"/>
    </row>
    <row r="21" spans="1:16" x14ac:dyDescent="0.3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0:O20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Sergio Pelayo Vaquero</cp:lastModifiedBy>
  <cp:revision/>
  <cp:lastPrinted>2025-07-02T21:33:58Z</cp:lastPrinted>
  <dcterms:created xsi:type="dcterms:W3CDTF">2021-11-22T14:45:25Z</dcterms:created>
  <dcterms:modified xsi:type="dcterms:W3CDTF">2026-01-09T19:04:08Z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