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4EE0AD64-10FD-4A4B-AB5F-4EE02D21622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1" l="1"/>
  <c r="I13" i="31"/>
  <c r="O27" i="31"/>
  <c r="N27" i="31"/>
  <c r="L27" i="31"/>
  <c r="H27" i="31"/>
  <c r="G27" i="31"/>
  <c r="M15" i="3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C9" i="30"/>
  <c r="M7" i="30"/>
  <c r="I7" i="30"/>
  <c r="F5" i="30"/>
  <c r="C9" i="27"/>
  <c r="F5" i="27"/>
  <c r="M7" i="27"/>
  <c r="I7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I15" i="31" l="1"/>
  <c r="M27" i="26"/>
  <c r="J15" i="31"/>
  <c r="K15" i="31" s="1"/>
  <c r="J27" i="26"/>
  <c r="K27" i="26" s="1"/>
  <c r="F27" i="30"/>
  <c r="J27" i="30" s="1"/>
  <c r="K27" i="30" s="1"/>
  <c r="M14" i="31"/>
  <c r="K13" i="31"/>
  <c r="F27" i="31"/>
  <c r="I27" i="26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<sst xmlns="http://schemas.openxmlformats.org/spreadsheetml/2006/main" count="150" uniqueCount="43">
  <si>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</si>
  <si>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</si>
  <si>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</si>
  <si>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</si>
  <si>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</si>
  <si>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</si>
  <si>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</si>
  <si>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</si>
  <si>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</si>
  <si>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</si>
  <si>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</si>
  <si>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</si>
  <si>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</si>
  <si>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</si>
  <si>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</si>
  <si>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</si>
  <si>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</si>
  <si>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</si>
  <si>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</si>
  <si>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</si>
  <si>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</si>
  <si>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</si>
  <si>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</si>
  <si>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</si>
  <si>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</si>
  <si>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</si>
  <si>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</si>
  <si>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</si>
  <si>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</si>
  <si>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</si>
  <si>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</si>
  <si>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</si>
  <si>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</si>
  <si>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</si>
  <si>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</si>
  <si>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</si>
  <si>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</si>
  <si>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</si>
  <si>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</si>
  <si>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</si>
  <si>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</si>
  <si>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</si>
  <si>
    <t>TALLER DE INVESTIGACIÓN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</si>
</sst>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4" fillId="4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5" sqref="C15:F1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7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5">
      <c r="A5" s="16"/>
      <c r="B5" s="40" t="s">
        <v>1</v>
      </c>
      <c r="C5" s="40"/>
      <c r="D5" s="40"/>
      <c r="E5" s="40"/>
      <c r="F5" s="41" t="s">
        <v>33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2" t="s">
        <v>3</v>
      </c>
      <c r="D7" s="32"/>
      <c r="E7" s="11" t="s">
        <v>4</v>
      </c>
      <c r="F7" s="5">
        <v>2</v>
      </c>
      <c r="H7" s="4" t="s">
        <v>5</v>
      </c>
      <c r="I7" s="5">
        <v>3</v>
      </c>
      <c r="J7" s="42" t="s">
        <v>6</v>
      </c>
      <c r="K7" s="42"/>
      <c r="L7" s="42"/>
      <c r="M7" s="32" t="s">
        <v>32</v>
      </c>
      <c r="N7" s="32"/>
      <c r="O7" s="32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2" t="s">
        <v>34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5" zoomScaleNormal="100" zoomScaleSheetLayoutView="100" zoomScalePageLayoutView="70" workbookViewId="0">
      <selection activeCell="G13" sqref="G13:O1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7" t="s">
        <v>29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5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2" t="s">
        <v>27</v>
      </c>
      <c r="D7" s="32"/>
      <c r="E7" s="11" t="s">
        <v>4</v>
      </c>
      <c r="F7" s="5">
        <v>3</v>
      </c>
      <c r="H7" s="4" t="s">
        <v>5</v>
      </c>
      <c r="I7" s="5">
        <f>'1'!I7</f>
        <v>3</v>
      </c>
      <c r="J7" s="42" t="s">
        <v>6</v>
      </c>
      <c r="K7" s="42"/>
      <c r="L7" s="42"/>
      <c r="M7" s="32" t="str">
        <f>'1'!M7</f>
        <v>Agosto-diciembre 2025</v>
      </c>
      <c r="N7" s="32"/>
      <c r="O7" s="32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2" t="str">
        <f>'1'!C9</f>
        <v>M.E. Dinorah Martínez Pelayo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x14ac:dyDescent="0.25">
      <c r="A13" s="17"/>
      <c r="B13" s="7" t="s">
        <v>35</v>
      </c>
      <c r="C13" s="8">
        <v>2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8">
        <v>79</v>
      </c>
      <c r="O13" s="12">
        <v>0.88</v>
      </c>
      <c r="P13" s="17"/>
    </row>
    <row r="14" spans="1:16" s="10" customFormat="1" x14ac:dyDescent="0.25">
      <c r="A14" s="17"/>
      <c r="B14" s="7" t="s">
        <v>36</v>
      </c>
      <c r="C14" s="8">
        <v>2</v>
      </c>
      <c r="D14" s="23" t="s">
        <v>38</v>
      </c>
      <c r="E14" s="8" t="s">
        <v>39</v>
      </c>
      <c r="F14" s="8">
        <v>24</v>
      </c>
      <c r="G14" s="8">
        <v>21</v>
      </c>
      <c r="H14" s="8">
        <v>0</v>
      </c>
      <c r="I14" s="9"/>
      <c r="J14" s="8">
        <v>3</v>
      </c>
      <c r="K14" s="9"/>
      <c r="L14" s="8"/>
      <c r="M14" s="9"/>
      <c r="N14" s="8">
        <v>73</v>
      </c>
      <c r="O14" s="12">
        <v>0.88</v>
      </c>
      <c r="P14" s="17"/>
    </row>
    <row r="15" spans="1:16" s="10" customFormat="1" x14ac:dyDescent="0.25">
      <c r="A15" s="17"/>
      <c r="B15" s="7" t="s">
        <v>42</v>
      </c>
      <c r="C15" s="8">
        <v>1</v>
      </c>
      <c r="D15" s="23" t="s">
        <v>41</v>
      </c>
      <c r="E15" s="8" t="s">
        <v>39</v>
      </c>
      <c r="F15" s="8">
        <v>33</v>
      </c>
      <c r="G15" s="8">
        <v>27</v>
      </c>
      <c r="H15" s="8">
        <v>0</v>
      </c>
      <c r="I15" s="9"/>
      <c r="J15" s="8">
        <v>6</v>
      </c>
      <c r="K15" s="9"/>
      <c r="L15" s="8"/>
      <c r="M15" s="9"/>
      <c r="N15" s="8">
        <v>64</v>
      </c>
      <c r="O15" s="12">
        <v>0.82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69</v>
      </c>
      <c r="H27" s="20">
        <f>SUM(H13:H26)</f>
        <v>0</v>
      </c>
      <c r="I27" s="21">
        <f>SUM(G27:H27)/F27</f>
        <v>0.85185185185185186</v>
      </c>
      <c r="J27" s="20">
        <f t="shared" ref="J27" si="0">(F27-SUM(G27:H27))-L27</f>
        <v>12</v>
      </c>
      <c r="K27" s="21">
        <f t="shared" ref="K27" si="1">J27/F27</f>
        <v>0.14814814814814814</v>
      </c>
      <c r="L27" s="20">
        <f>SUM(L13:L26)</f>
        <v>0</v>
      </c>
      <c r="M27" s="21">
        <f t="shared" ref="M27" si="2">L27/F27</f>
        <v>0</v>
      </c>
      <c r="N27" s="20">
        <f>AVERAGE(N13:N26)</f>
        <v>72</v>
      </c>
      <c r="O27" s="22">
        <f>AVERAGE(O13:O26)</f>
        <v>0.86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L22" sqref="L2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7" t="s">
        <v>30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5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2">
        <v>3</v>
      </c>
      <c r="D7" s="32"/>
      <c r="E7" s="11" t="s">
        <v>4</v>
      </c>
      <c r="F7" s="5">
        <v>3</v>
      </c>
      <c r="H7" s="4" t="s">
        <v>5</v>
      </c>
      <c r="I7" s="5">
        <f>'1'!I7</f>
        <v>3</v>
      </c>
      <c r="J7" s="42" t="s">
        <v>6</v>
      </c>
      <c r="K7" s="42"/>
      <c r="L7" s="42"/>
      <c r="M7" s="32" t="str">
        <f>'1'!M7</f>
        <v>Agosto-diciembre 2025</v>
      </c>
      <c r="N7" s="32"/>
      <c r="O7" s="32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2" t="str">
        <f>'1'!C9</f>
        <v>M.E. Dinorah Martínez Pelayo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x14ac:dyDescent="0.25">
      <c r="A13" s="17"/>
      <c r="B13" s="7" t="s">
        <v>35</v>
      </c>
      <c r="C13" s="8">
        <v>3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24">
        <v>88</v>
      </c>
      <c r="O13" s="25">
        <v>0.88</v>
      </c>
      <c r="P13" s="17"/>
    </row>
    <row r="14" spans="1:16" s="10" customFormat="1" x14ac:dyDescent="0.25">
      <c r="A14" s="17"/>
      <c r="B14" s="7" t="s">
        <v>36</v>
      </c>
      <c r="C14" s="8">
        <v>3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v>5</v>
      </c>
      <c r="K14" s="9"/>
      <c r="L14" s="8"/>
      <c r="M14" s="9"/>
      <c r="N14" s="8">
        <v>72</v>
      </c>
      <c r="O14" s="12">
        <v>0.79</v>
      </c>
      <c r="P14" s="17"/>
    </row>
    <row r="15" spans="1:16" s="10" customFormat="1" x14ac:dyDescent="0.25">
      <c r="A15" s="17"/>
      <c r="B15" s="7" t="s">
        <v>42</v>
      </c>
      <c r="C15" s="8" t="s">
        <v>40</v>
      </c>
      <c r="D15" s="23" t="s">
        <v>41</v>
      </c>
      <c r="E15" s="8" t="s">
        <v>39</v>
      </c>
      <c r="F15" s="8">
        <v>33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40</v>
      </c>
      <c r="H27" s="20">
        <f>SUM(H13:H26)</f>
        <v>0</v>
      </c>
      <c r="I27" s="21">
        <f>SUM(G27:H27)/F27</f>
        <v>0.49382716049382713</v>
      </c>
      <c r="J27" s="20">
        <f t="shared" ref="J27" si="0">(F27-SUM(G27:H27))-L27</f>
        <v>41</v>
      </c>
      <c r="K27" s="21">
        <f t="shared" ref="K27" si="1">J27/F27</f>
        <v>0.50617283950617287</v>
      </c>
      <c r="L27" s="20">
        <f>SUM(L13:L26)</f>
        <v>0</v>
      </c>
      <c r="M27" s="21">
        <f t="shared" ref="M27" si="2">L27/F27</f>
        <v>0</v>
      </c>
      <c r="N27" s="20">
        <f>AVERAGE(N13:N26)</f>
        <v>80</v>
      </c>
      <c r="O27" s="22">
        <f>AVERAGE(O13:O26)</f>
        <v>0.83499999999999996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B1" zoomScaleNormal="100" zoomScaleSheetLayoutView="100" zoomScalePageLayoutView="70" workbookViewId="0">
      <selection activeCell="I15" sqref="I1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7" t="s">
        <v>31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x14ac:dyDescent="0.25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2" t="s">
        <v>26</v>
      </c>
      <c r="D7" s="32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42" t="s">
        <v>6</v>
      </c>
      <c r="K7" s="42"/>
      <c r="L7" s="42"/>
      <c r="M7" s="32" t="str">
        <f>'1'!M7</f>
        <v>Agosto-diciembre 2025</v>
      </c>
      <c r="N7" s="32"/>
      <c r="O7" s="32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2" t="str">
        <f>'1'!C9</f>
        <v>M.E. Dinorah Martínez Pelayo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6.4" x14ac:dyDescent="0.25">
      <c r="A13" s="17"/>
      <c r="B13" s="13" t="str">
        <f>'1'!B13</f>
        <v>FUNDAMENTOS DE INVESTIGACIÓN</v>
      </c>
      <c r="C13" s="8" t="s">
        <v>26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>
        <v>17</v>
      </c>
      <c r="H13" s="8">
        <v>4</v>
      </c>
      <c r="I13" s="26">
        <f>(G13+H13)/F13</f>
        <v>0.875</v>
      </c>
      <c r="J13" s="24">
        <v>3</v>
      </c>
      <c r="K13" s="26">
        <f>J13/F13</f>
        <v>0.125</v>
      </c>
      <c r="L13" s="24">
        <v>0</v>
      </c>
      <c r="M13" s="26">
        <f t="shared" ref="M13:M27" si="0">L13/F13</f>
        <v>0</v>
      </c>
      <c r="N13" s="8">
        <v>92</v>
      </c>
      <c r="O13" s="12">
        <v>0.62</v>
      </c>
      <c r="P13" s="17"/>
    </row>
    <row r="14" spans="1:16" s="10" customFormat="1" ht="26.4" x14ac:dyDescent="0.25">
      <c r="A14" s="17"/>
      <c r="B14" s="13" t="str">
        <f>'1'!B14</f>
        <v>DESARROLLO HUMANO</v>
      </c>
      <c r="C14" s="8" t="s">
        <v>26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>
        <v>16</v>
      </c>
      <c r="H14" s="8">
        <v>5</v>
      </c>
      <c r="I14" s="26">
        <f t="shared" ref="I14:I15" si="1">(G14+H14)/F14</f>
        <v>0.875</v>
      </c>
      <c r="J14" s="24">
        <v>3</v>
      </c>
      <c r="K14" s="26">
        <f>J14/F14</f>
        <v>0.125</v>
      </c>
      <c r="L14" s="24">
        <v>0</v>
      </c>
      <c r="M14" s="26">
        <f t="shared" si="0"/>
        <v>0</v>
      </c>
      <c r="N14" s="8">
        <v>83</v>
      </c>
      <c r="O14" s="12">
        <v>0.57999999999999996</v>
      </c>
      <c r="P14" s="17"/>
    </row>
    <row r="15" spans="1:16" s="10" customFormat="1" ht="26.4" x14ac:dyDescent="0.25">
      <c r="A15" s="17"/>
      <c r="B15" s="13" t="str">
        <f>'1'!B15</f>
        <v>TELLER DE INVESTIGACIÓN I</v>
      </c>
      <c r="C15" s="8" t="s">
        <v>26</v>
      </c>
      <c r="D15" s="8" t="str">
        <f>'1'!D15</f>
        <v>507-B</v>
      </c>
      <c r="E15" s="8" t="str">
        <f>'1'!E15</f>
        <v>IGEM</v>
      </c>
      <c r="F15" s="8">
        <v>33</v>
      </c>
      <c r="G15" s="8">
        <v>21</v>
      </c>
      <c r="H15" s="8">
        <v>11</v>
      </c>
      <c r="I15" s="26">
        <f t="shared" si="1"/>
        <v>0.96969696969696972</v>
      </c>
      <c r="J15" s="24">
        <f t="shared" ref="J15" si="2">(F15-SUM(G15:H15))-L15</f>
        <v>1</v>
      </c>
      <c r="K15" s="26">
        <f t="shared" ref="K15:K27" si="3">J15/F15</f>
        <v>3.0303030303030304E-2</v>
      </c>
      <c r="L15" s="24">
        <v>0</v>
      </c>
      <c r="M15" s="26">
        <f t="shared" si="0"/>
        <v>0</v>
      </c>
      <c r="N15" s="8">
        <v>85</v>
      </c>
      <c r="O15" s="12">
        <v>0.66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54</v>
      </c>
      <c r="H27" s="20">
        <f>SUM(H13:H26)</f>
        <v>20</v>
      </c>
      <c r="I27" s="21">
        <f>SUM(G27:H27)/F27</f>
        <v>0.9135802469135802</v>
      </c>
      <c r="J27" s="20">
        <f t="shared" ref="J13:J27" si="4">(F27-SUM(G27:H27))-L27</f>
        <v>7</v>
      </c>
      <c r="K27" s="21">
        <f t="shared" si="3"/>
        <v>8.6419753086419748E-2</v>
      </c>
      <c r="L27" s="20">
        <f>SUM(L13:L26)</f>
        <v>0</v>
      </c>
      <c r="M27" s="21">
        <f t="shared" si="0"/>
        <v>0</v>
      </c>
      <c r="N27" s="20">
        <f>AVERAGE(N13:N26)</f>
        <v>86.666666666666671</v>
      </c>
      <c r="O27" s="22">
        <f>AVERAGE(O13:O26)</f>
        <v>0.62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8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2026-01-08T21:14:57Z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