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1_{30278D0F-4A51-4FAC-8F8D-C89306AE4360}" xr6:coauthVersionLast="47" xr6:coauthVersionMax="47" xr10:uidLastSave="{00000000-0000-0000-0000-000000000000}"/>
  <bookViews>
    <workbookView xWindow="-120" yWindow="-120" windowWidth="20730" windowHeight="11040" firstSheet="3" activeTab="3" xr2:uid="{00000000-000D-0000-FFFF-FFFF00000000}"/>
  </bookViews>
  <sheets>
    <sheet name="107 A FUNDAMENTOS" sheetId="5" r:id="rId1"/>
    <sheet name="107 B FUNDAMENTOS" sheetId="8" r:id="rId2"/>
    <sheet name="102 C QUÍMICA" sheetId="6" r:id="rId3"/>
    <sheet name="111 B MECATRÓNICA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8" l="1"/>
  <c r="E40" i="8"/>
  <c r="F39" i="8"/>
  <c r="E39" i="8"/>
  <c r="F38" i="8"/>
  <c r="E38" i="8"/>
  <c r="F36" i="8"/>
  <c r="F37" i="8"/>
  <c r="E37" i="8"/>
  <c r="E36" i="8"/>
  <c r="F35" i="8"/>
  <c r="E35" i="8"/>
  <c r="F34" i="8"/>
  <c r="E34" i="8"/>
  <c r="F33" i="8"/>
  <c r="E33" i="8"/>
  <c r="F32" i="8"/>
  <c r="E32" i="8"/>
  <c r="F43" i="7" l="1"/>
  <c r="E43" i="7"/>
  <c r="F42" i="7"/>
  <c r="E42" i="7"/>
  <c r="F41" i="7"/>
  <c r="E41" i="7"/>
  <c r="F40" i="7"/>
  <c r="E40" i="7"/>
  <c r="F39" i="7"/>
  <c r="E39" i="7"/>
  <c r="F38" i="7"/>
  <c r="E38" i="7"/>
  <c r="F37" i="7"/>
  <c r="E37" i="7"/>
  <c r="F36" i="7"/>
  <c r="E36" i="7"/>
  <c r="F35" i="7"/>
  <c r="E32" i="6"/>
  <c r="E31" i="6"/>
  <c r="F31" i="6"/>
  <c r="F32" i="6"/>
  <c r="F30" i="6"/>
  <c r="E30" i="6"/>
  <c r="F29" i="6"/>
  <c r="E29" i="6"/>
  <c r="F27" i="6"/>
  <c r="F26" i="6"/>
  <c r="E26" i="6"/>
  <c r="E27" i="6"/>
  <c r="F25" i="6"/>
  <c r="E25" i="6"/>
  <c r="F24" i="6"/>
  <c r="G54" i="5"/>
  <c r="F54" i="5"/>
  <c r="G53" i="5"/>
  <c r="F53" i="5"/>
  <c r="G52" i="5"/>
  <c r="F52" i="5"/>
  <c r="F51" i="5"/>
  <c r="F50" i="5"/>
  <c r="G51" i="5"/>
  <c r="G50" i="5"/>
  <c r="G49" i="5"/>
  <c r="F49" i="5"/>
  <c r="G48" i="5"/>
  <c r="F48" i="5"/>
  <c r="G46" i="5"/>
  <c r="F46" i="5"/>
  <c r="G45" i="5"/>
  <c r="E35" i="7" l="1"/>
  <c r="E28" i="6"/>
  <c r="E24" i="6"/>
  <c r="F45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I24" i="8"/>
  <c r="I25" i="8"/>
  <c r="I26" i="8"/>
  <c r="I27" i="8"/>
  <c r="I28" i="8"/>
  <c r="I29" i="8"/>
  <c r="I30" i="8"/>
  <c r="I31" i="8"/>
  <c r="B27" i="7"/>
  <c r="B28" i="7" s="1"/>
  <c r="B29" i="7" s="1"/>
  <c r="B30" i="7" s="1"/>
  <c r="B31" i="7" s="1"/>
  <c r="B32" i="7" s="1"/>
  <c r="B33" i="7" s="1"/>
  <c r="B34" i="7" s="1"/>
  <c r="H36" i="8"/>
  <c r="G36" i="8"/>
  <c r="I23" i="8"/>
  <c r="B23" i="8"/>
  <c r="B24" i="8" s="1"/>
  <c r="B25" i="8" s="1"/>
  <c r="B26" i="8" s="1"/>
  <c r="B27" i="8" s="1"/>
  <c r="B28" i="8" s="1"/>
  <c r="B29" i="8" s="1"/>
  <c r="B30" i="8" s="1"/>
  <c r="B31" i="8" s="1"/>
  <c r="I22" i="8"/>
  <c r="I21" i="8"/>
  <c r="I20" i="8"/>
  <c r="I19" i="8"/>
  <c r="I18" i="8"/>
  <c r="B18" i="8"/>
  <c r="B19" i="8" s="1"/>
  <c r="B20" i="8" s="1"/>
  <c r="I17" i="8"/>
  <c r="I16" i="8"/>
  <c r="I15" i="8"/>
  <c r="I14" i="8"/>
  <c r="I11" i="8"/>
  <c r="I9" i="8"/>
  <c r="B9" i="8"/>
  <c r="I8" i="8"/>
  <c r="I24" i="7"/>
  <c r="I25" i="7"/>
  <c r="H39" i="7"/>
  <c r="G39" i="7"/>
  <c r="I23" i="7"/>
  <c r="B23" i="7"/>
  <c r="I22" i="7"/>
  <c r="I21" i="7"/>
  <c r="I20" i="7"/>
  <c r="I19" i="7"/>
  <c r="I18" i="7"/>
  <c r="B18" i="7"/>
  <c r="B19" i="7" s="1"/>
  <c r="B20" i="7" s="1"/>
  <c r="I17" i="7"/>
  <c r="I16" i="7"/>
  <c r="I15" i="7"/>
  <c r="I14" i="7"/>
  <c r="I11" i="7"/>
  <c r="I9" i="7"/>
  <c r="B9" i="7"/>
  <c r="I8" i="7"/>
  <c r="F28" i="6"/>
  <c r="G28" i="6"/>
  <c r="H28" i="6"/>
  <c r="I23" i="6"/>
  <c r="B23" i="6"/>
  <c r="I22" i="6"/>
  <c r="I21" i="6"/>
  <c r="I20" i="6"/>
  <c r="I19" i="6"/>
  <c r="I18" i="6"/>
  <c r="B18" i="6"/>
  <c r="B19" i="6" s="1"/>
  <c r="B20" i="6" s="1"/>
  <c r="I17" i="6"/>
  <c r="I16" i="6"/>
  <c r="I15" i="6"/>
  <c r="I14" i="6"/>
  <c r="I11" i="6"/>
  <c r="I9" i="6"/>
  <c r="B9" i="6"/>
  <c r="I8" i="6"/>
  <c r="J21" i="5"/>
  <c r="I36" i="8" l="1"/>
  <c r="I39" i="7"/>
  <c r="I28" i="6"/>
  <c r="J20" i="5"/>
  <c r="J23" i="5"/>
  <c r="J22" i="5"/>
  <c r="J19" i="5"/>
  <c r="J17" i="5"/>
  <c r="J14" i="5"/>
  <c r="J8" i="5"/>
  <c r="J9" i="5"/>
  <c r="J15" i="5"/>
  <c r="J16" i="5"/>
  <c r="J18" i="5"/>
  <c r="J24" i="5"/>
  <c r="I50" i="5"/>
  <c r="H50" i="5"/>
  <c r="C9" i="5"/>
  <c r="C18" i="5" s="1"/>
  <c r="C19" i="5" s="1"/>
  <c r="C20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J11" i="5" l="1"/>
  <c r="J50" i="5" l="1"/>
</calcChain>
</file>

<file path=xl/sharedStrings.xml><?xml version="1.0" encoding="utf-8"?>
<sst xmlns="http://schemas.openxmlformats.org/spreadsheetml/2006/main" count="279" uniqueCount="231">
  <si>
    <t>MATERIA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</si>
  <si>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</si>
  <si>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</si>
  <si>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</si>
  <si>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</si>
  <si>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</si>
  <si>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</si>
  <si>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</si>
  <si>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</si>
  <si>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</si>
  <si>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</si>
  <si>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</si>
  <si>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</si>
  <si>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</si>
  <si>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MCIQ. INDRA DE LA O ORTIZ</t>
  </si>
  <si>
    <t>QUÍMICA</t>
  </si>
  <si>
    <t>FEBRERO-JUNIO 2025</t>
  </si>
  <si>
    <t>251U0101</t>
  </si>
  <si>
    <t>251U0104</t>
  </si>
  <si>
    <t>251U0107</t>
  </si>
  <si>
    <t>251U0115</t>
  </si>
  <si>
    <t>251U0623</t>
  </si>
  <si>
    <t>251U0123</t>
  </si>
  <si>
    <t>251U0125</t>
  </si>
  <si>
    <t>251U0128</t>
  </si>
  <si>
    <t>251U0129</t>
  </si>
  <si>
    <t>251U0130</t>
  </si>
  <si>
    <t>251U0133</t>
  </si>
  <si>
    <t>251U0136</t>
  </si>
  <si>
    <t>251U0137</t>
  </si>
  <si>
    <t>251U0145</t>
  </si>
  <si>
    <t>251U0154</t>
  </si>
  <si>
    <t>251U0155</t>
  </si>
  <si>
    <t>CHONTAL CAMPECHANO LIZETH</t>
  </si>
  <si>
    <t>DE DIOS DOMIGUEZ CESAR</t>
  </si>
  <si>
    <t>FISCAL TEOBAL JUAN MIGUEL</t>
  </si>
  <si>
    <t>HERNANDEZ CASTRO JOSE LUCIANO</t>
  </si>
  <si>
    <t>HERRERA RODRIGUEZ GABRIEL EIMAR</t>
  </si>
  <si>
    <t>LEAL HERRERA CESAR ALBERTO</t>
  </si>
  <si>
    <t>LUCHO HERNANDEZ JOSE DAVID</t>
  </si>
  <si>
    <t>MALDONADO FIGUEROA ALESSANDRO</t>
  </si>
  <si>
    <t>MALDONADO VELAZQUEZ JOSE ALBERTO</t>
  </si>
  <si>
    <t>MARTINEZ GONZALEZ JORGE EDUARDO</t>
  </si>
  <si>
    <t>MARTÍNEZ PÉREZ FELIPE DE JESÚS</t>
  </si>
  <si>
    <t>OLEA GRACIA ALEXANDER</t>
  </si>
  <si>
    <t>OLIN ABSALON CARLOS ALBERTO</t>
  </si>
  <si>
    <t>REYES HERNANDEZ SIXTO RODOLFO</t>
  </si>
  <si>
    <t>TIBURCIO CHIGO TERESA MARIAN</t>
  </si>
  <si>
    <t>TORNADO COBAXIN JOSE CARLOS</t>
  </si>
  <si>
    <t>102 C</t>
  </si>
  <si>
    <t>AGOSTO-DICIEMBRE 2025</t>
  </si>
  <si>
    <t>111 B</t>
  </si>
  <si>
    <t>251U0367</t>
  </si>
  <si>
    <t>251U0368</t>
  </si>
  <si>
    <t>251U0369</t>
  </si>
  <si>
    <t>251U0371</t>
  </si>
  <si>
    <t>251U0375</t>
  </si>
  <si>
    <t>251U0377</t>
  </si>
  <si>
    <t>241U0279</t>
  </si>
  <si>
    <t>251U0381</t>
  </si>
  <si>
    <t>251U0383</t>
  </si>
  <si>
    <t>251U0386</t>
  </si>
  <si>
    <t>251U0387</t>
  </si>
  <si>
    <t>251U0389</t>
  </si>
  <si>
    <t>251U0567</t>
  </si>
  <si>
    <t>251U0390</t>
  </si>
  <si>
    <t>251U0391</t>
  </si>
  <si>
    <t>251U0393</t>
  </si>
  <si>
    <t>251U0395</t>
  </si>
  <si>
    <t>251U0399</t>
  </si>
  <si>
    <t>251U0401</t>
  </si>
  <si>
    <t>251U0404</t>
  </si>
  <si>
    <t>251U0405</t>
  </si>
  <si>
    <t>251U0406</t>
  </si>
  <si>
    <t>251U0410</t>
  </si>
  <si>
    <t>251U0411</t>
  </si>
  <si>
    <t>251U0412</t>
  </si>
  <si>
    <t>251U0413</t>
  </si>
  <si>
    <t>251U0414</t>
  </si>
  <si>
    <t>ALCALÁ APARICIO JAIME</t>
  </si>
  <si>
    <t>AMBROS CUIXTLAN GUSTAVO GAEL</t>
  </si>
  <si>
    <t>AMBROS MALAGA GERARDO</t>
  </si>
  <si>
    <t>BAXIN MARTÍNEZ ANGEL ARTURO</t>
  </si>
  <si>
    <t>CHAGALA CORTES ADONAI</t>
  </si>
  <si>
    <t>CHIGO VELASCO VALENTIN</t>
  </si>
  <si>
    <t>COMI VELASCO LESLIE JANINE</t>
  </si>
  <si>
    <t>CRUZ GONZÁLEZ KEVIN</t>
  </si>
  <si>
    <t>DOMINGUEZ ZURITA IAN YOEL</t>
  </si>
  <si>
    <t>GARCIA GASPAR SERGIO</t>
  </si>
  <si>
    <t>GARCIA LEAL SERGIO URIEL</t>
  </si>
  <si>
    <t>JARA POLITO GEOVANNI DE JESÚS</t>
  </si>
  <si>
    <t>MALAGA TEPOX LUIS ADOLFO</t>
  </si>
  <si>
    <t>MARTINEZ AZCANIO VICENTE DE JESUS</t>
  </si>
  <si>
    <t>MEDINA ROSALES LUIS MARIO</t>
  </si>
  <si>
    <t>MUÑOZ CHIGO ABEL ALEJANDRO</t>
  </si>
  <si>
    <t>POLITO SEBA CRISTIAN PAULINO</t>
  </si>
  <si>
    <t>REYES TEPOX PABLO</t>
  </si>
  <si>
    <t>ROJAS VIDAL ARTURO ALDAIR</t>
  </si>
  <si>
    <t>SEBA TEMICH JOSE MANUEL</t>
  </si>
  <si>
    <t>TEJEDA BARRERA BRYAN</t>
  </si>
  <si>
    <t>TEMICH ANTELE SANTOS</t>
  </si>
  <si>
    <t>URIETA MALAGA JUAN DAVID</t>
  </si>
  <si>
    <t>VAQUERO COSME CRISTIAN ALEXIS</t>
  </si>
  <si>
    <t>VAZQUEZ CHIGO MANNAEL</t>
  </si>
  <si>
    <t>VAZQUEZ MONTERO IKAR ALEJANDRO</t>
  </si>
  <si>
    <t>VICHI AMALFI ALDO SANTIAGO</t>
  </si>
  <si>
    <t>FUNDAMENTOS DE QUÍMICA</t>
  </si>
  <si>
    <t>251U0276</t>
  </si>
  <si>
    <t>251U0280</t>
  </si>
  <si>
    <t>251U0281</t>
  </si>
  <si>
    <t>251U0287</t>
  </si>
  <si>
    <t>251U0292</t>
  </si>
  <si>
    <t>251U0294</t>
  </si>
  <si>
    <t>251U0296</t>
  </si>
  <si>
    <t>251U0297</t>
  </si>
  <si>
    <t>251U0304</t>
  </si>
  <si>
    <t>251U0306</t>
  </si>
  <si>
    <t>251U0307</t>
  </si>
  <si>
    <t>251U0311</t>
  </si>
  <si>
    <t>251U0312</t>
  </si>
  <si>
    <t>251U0314</t>
  </si>
  <si>
    <t>251U0319</t>
  </si>
  <si>
    <t>251U0624</t>
  </si>
  <si>
    <t>251U0324</t>
  </si>
  <si>
    <t>251U0329</t>
  </si>
  <si>
    <t>251U0574</t>
  </si>
  <si>
    <t>251U0330</t>
  </si>
  <si>
    <t>251U0331</t>
  </si>
  <si>
    <t>251U0332</t>
  </si>
  <si>
    <t>251U0333</t>
  </si>
  <si>
    <t>251U0335</t>
  </si>
  <si>
    <t>ABRAJAN FISCAL ANGEL GABRIEL</t>
  </si>
  <si>
    <t>ALVARADO PAXTIAN ARMANDO ARIEL</t>
  </si>
  <si>
    <t>AMBROS RAMOS OLIVER</t>
  </si>
  <si>
    <t>BUSTAMANTE PONCIANO JUAN ESTEBAN</t>
  </si>
  <si>
    <t>CHIGO VELASCO KEVIN DE JESUS</t>
  </si>
  <si>
    <t>CIPRIAN RODRIGUEZ LUZ NAYELI</t>
  </si>
  <si>
    <t>CORTES RAMOS DULCE RENATA</t>
  </si>
  <si>
    <t>CRUZ TORRES MARIAN</t>
  </si>
  <si>
    <t>GARCIA MARIN ALITZA VIANEY</t>
  </si>
  <si>
    <t>HERNANDEZ CAGAL GLORIA ISABEL</t>
  </si>
  <si>
    <t>HERNÁNDEZ LÓPEZ LANDON ANTONIO</t>
  </si>
  <si>
    <t>LANDA MENDOZA SILVIA VANESA</t>
  </si>
  <si>
    <t>LOEZA COBIX ARODI ELOISA</t>
  </si>
  <si>
    <t>LOPEZ MOTO JOEL EDUARDO</t>
  </si>
  <si>
    <t>MIXTEGA SEBASTIAN BREILYN OMAR</t>
  </si>
  <si>
    <t>OLIVEROS MARTINEZ MONTSERRAT</t>
  </si>
  <si>
    <t>PUCHETA TOTO YESENIA MIREL</t>
  </si>
  <si>
    <t>SIXTEGA DEL TORO HEYMI ALEXANDRA</t>
  </si>
  <si>
    <t>TEGOMA RAMIREZ ELISA ADAILI</t>
  </si>
  <si>
    <t>TENORIO ABSALON NATALIA</t>
  </si>
  <si>
    <t>TEPOX XOLO KENIA PAOLA</t>
  </si>
  <si>
    <t>TOTO FISCAL JOSSELYN JATSIRY</t>
  </si>
  <si>
    <t>VICTORIO MEDINA SERGIO DE JESUS</t>
  </si>
  <si>
    <t>ZAPOT BELTRAN CITLALY</t>
  </si>
  <si>
    <t>251U0277</t>
  </si>
  <si>
    <t>251U0278</t>
  </si>
  <si>
    <t>251U0279</t>
  </si>
  <si>
    <t>251U0282</t>
  </si>
  <si>
    <t>251U0283</t>
  </si>
  <si>
    <t>251U0285</t>
  </si>
  <si>
    <t>251U0286</t>
  </si>
  <si>
    <t>251U0288</t>
  </si>
  <si>
    <t>251U0289</t>
  </si>
  <si>
    <t>251U0290</t>
  </si>
  <si>
    <t>251U0291</t>
  </si>
  <si>
    <t>251U0293</t>
  </si>
  <si>
    <t>251U0295</t>
  </si>
  <si>
    <t>251U0298</t>
  </si>
  <si>
    <t>251U0300</t>
  </si>
  <si>
    <t>251U0106</t>
  </si>
  <si>
    <t>251U0301</t>
  </si>
  <si>
    <t>251U0302</t>
  </si>
  <si>
    <t>251U0598</t>
  </si>
  <si>
    <t>251U0303</t>
  </si>
  <si>
    <t>251U0305</t>
  </si>
  <si>
    <t>251U0308</t>
  </si>
  <si>
    <t>251U0309</t>
  </si>
  <si>
    <t>251U0313</t>
  </si>
  <si>
    <t>251U0315</t>
  </si>
  <si>
    <t>251U0316</t>
  </si>
  <si>
    <t>251U0317</t>
  </si>
  <si>
    <t>251U0318</t>
  </si>
  <si>
    <t>251U0320</t>
  </si>
  <si>
    <t>251U0321</t>
  </si>
  <si>
    <t>251U0323</t>
  </si>
  <si>
    <t>251U0325</t>
  </si>
  <si>
    <t>251U0326</t>
  </si>
  <si>
    <t>251U0327</t>
  </si>
  <si>
    <t>251U0328</t>
  </si>
  <si>
    <t>251U0603</t>
  </si>
  <si>
    <t>251U0334</t>
  </si>
  <si>
    <t>AGUIRRE PELAYO ENRIQUE</t>
  </si>
  <si>
    <t>AGUIRRE VICENTE MAYTE YAZITH</t>
  </si>
  <si>
    <t>ALVARADO ALFARO TAIS SOFIA</t>
  </si>
  <si>
    <t>ANOTA MIROS FABIAN DE JESUS</t>
  </si>
  <si>
    <t>ANTELE CHAPAN BELEN</t>
  </si>
  <si>
    <t>BAXIN CAGAL LESLIE ALEJANDRA</t>
  </si>
  <si>
    <t>BAXIN HERNANDEZ FERNANDO DEL ANGEL</t>
  </si>
  <si>
    <t>CAIXBA BELTRAN ANA PATRICIA</t>
  </si>
  <si>
    <t>CASTILLO MAURICIO JESUS ALBERTO</t>
  </si>
  <si>
    <t>CATEMAXCA AMBROS ESMERALDA</t>
  </si>
  <si>
    <t>CHAPOL AMBROS DULCE JANETTE</t>
  </si>
  <si>
    <t>CHIMA CHAGALA ITZEL</t>
  </si>
  <si>
    <t>COBAXIN SANTIAGO ALONDRA YAMILET</t>
  </si>
  <si>
    <t>DOMINGUEZ BAXIN FLOR ITZEL</t>
  </si>
  <si>
    <t>DOMÍNGUEZ LÓPEZ SOLE GUADALUPE</t>
  </si>
  <si>
    <t>ESCRIBANO TOTO NANCY YAMILETH</t>
  </si>
  <si>
    <t>FERMAN XALA AMÉRICA MARÍA</t>
  </si>
  <si>
    <t>FIGUEROA DOMINGUEZ INGRID</t>
  </si>
  <si>
    <t>FIGUEROA TREJO ALEJANDRA DE JESUS</t>
  </si>
  <si>
    <t>GARCIA CAMPECHANO JUNIOR JASSIEL</t>
  </si>
  <si>
    <t>GATICA ANTELE DARIO</t>
  </si>
  <si>
    <t>HERRERA GALINDO GEMA</t>
  </si>
  <si>
    <t>JARQUIN ESCOBAR MARCO ANTONIO</t>
  </si>
  <si>
    <t>LOPEZ AMBROSIO BITIA BELEN</t>
  </si>
  <si>
    <t>LUNA SAHAGUN VALENTINA</t>
  </si>
  <si>
    <t>MARCIAL AMBROS MAIRET</t>
  </si>
  <si>
    <t>MARTINEZ PACHECO SERGIO GABRIEL</t>
  </si>
  <si>
    <t>MELCHI MUÑOZ FATIMA</t>
  </si>
  <si>
    <t>MORALES POT EZAMIR</t>
  </si>
  <si>
    <t>PEREZ SAN JUAN NESTOR ANDRYCK</t>
  </si>
  <si>
    <t>PITALUA MENDOZA NATALI JISSEL</t>
  </si>
  <si>
    <t>QUINO HERNANDEZ DEYLLY ALEJANDRA</t>
  </si>
  <si>
    <t>RODRIGUEZ REYES FATIMA DANNALY</t>
  </si>
  <si>
    <t>RODRÍGUEZ CORTES KAREN YULIANA</t>
  </si>
  <si>
    <t>SANTIAGO VALENTIN FABRICIO GAMALIEL</t>
  </si>
  <si>
    <t>TEJEDOR ANOTTA AZUL ELENA</t>
  </si>
  <si>
    <t>XOLO TOTO ESMERALDA</t>
  </si>
  <si>
    <t>107 A</t>
  </si>
  <si>
    <t>107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</si>
</sst>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" fontId="1" fillId="3" borderId="2" xfId="0" applyNumberFormat="1" applyFont="1" applyFill="1" applyBorder="1" applyAlignment="1">
      <alignment horizontal="center"/>
    </xf>
    <xf numFmtId="15" fontId="0" fillId="0" borderId="1" xfId="0" applyNumberFormat="1" applyBorder="1"/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0" fontId="6" fillId="0" borderId="5" xfId="0" applyFont="1" applyBorder="1"/>
    <xf numFmtId="0" fontId="0" fillId="0" borderId="0" xfId="0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1" fontId="1" fillId="3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9" fillId="0" borderId="2" xfId="0" applyFont="1" applyBorder="1" applyAlignment="1">
      <alignment horizontal="center"/>
    </xf>
    <xf numFmtId="1" fontId="10" fillId="3" borderId="2" xfId="0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P58"/>
  <sheetViews>
    <sheetView topLeftCell="D44" zoomScale="120" zoomScaleNormal="120" workbookViewId="0">
      <selection activeCell="G52" sqref="G52"/>
    </sheetView>
  </sheetViews>
  <sheetFormatPr baseColWidth="10" defaultRowHeight="15" x14ac:dyDescent="0.25"/>
  <cols>
    <col min="2" max="2" width="1.28515625" customWidth="1"/>
    <col min="3" max="3" width="5" customWidth="1"/>
    <col min="4" max="4" width="10.85546875" customWidth="1"/>
    <col min="5" max="5" width="40.140625" customWidth="1"/>
    <col min="6" max="6" width="8.85546875" customWidth="1"/>
    <col min="7" max="7" width="7.7109375" customWidth="1"/>
    <col min="8" max="8" width="7.42578125" customWidth="1"/>
    <col min="9" max="9" width="8" customWidth="1"/>
    <col min="10" max="10" width="10.7109375" customWidth="1"/>
    <col min="11" max="12" width="5.7109375" customWidth="1"/>
  </cols>
  <sheetData>
    <row r="1" spans="3:16" ht="15.75" x14ac:dyDescent="0.25">
      <c r="C1" s="35" t="s">
        <v>8</v>
      </c>
      <c r="D1" s="35"/>
      <c r="E1" s="35"/>
      <c r="F1" s="35"/>
      <c r="G1" s="35"/>
      <c r="H1" s="35"/>
      <c r="I1" s="35"/>
      <c r="J1" s="2"/>
      <c r="K1" s="2"/>
    </row>
    <row r="2" spans="3:16" x14ac:dyDescent="0.25">
      <c r="D2" s="36" t="s">
        <v>7</v>
      </c>
      <c r="E2" s="36"/>
      <c r="F2" s="36"/>
      <c r="G2" s="36"/>
      <c r="H2" s="36"/>
      <c r="I2" s="36"/>
      <c r="J2" s="1"/>
      <c r="K2" s="1"/>
    </row>
    <row r="3" spans="3:16" x14ac:dyDescent="0.25">
      <c r="D3" t="s">
        <v>0</v>
      </c>
      <c r="E3" s="21" t="s">
        <v>106</v>
      </c>
      <c r="G3" s="21" t="s">
        <v>229</v>
      </c>
      <c r="I3" t="s">
        <v>1</v>
      </c>
      <c r="J3" s="14">
        <v>45924</v>
      </c>
    </row>
    <row r="4" spans="3:16" ht="6.75" customHeight="1" x14ac:dyDescent="0.25"/>
    <row r="5" spans="3:16" x14ac:dyDescent="0.25">
      <c r="D5" t="s">
        <v>2</v>
      </c>
      <c r="E5" s="22" t="s">
        <v>16</v>
      </c>
      <c r="F5" s="1"/>
      <c r="G5" s="37" t="s">
        <v>14</v>
      </c>
      <c r="H5" s="37"/>
      <c r="I5" s="37"/>
      <c r="J5" s="37"/>
    </row>
    <row r="6" spans="3:16" ht="11.25" customHeight="1" x14ac:dyDescent="0.25"/>
    <row r="7" spans="3:16" x14ac:dyDescent="0.25">
      <c r="C7" s="3" t="s">
        <v>3</v>
      </c>
      <c r="D7" s="3" t="s">
        <v>5</v>
      </c>
      <c r="E7" s="23" t="s">
        <v>4</v>
      </c>
      <c r="F7" s="4" t="s">
        <v>6</v>
      </c>
      <c r="G7" s="4" t="s">
        <v>9</v>
      </c>
      <c r="H7" s="4" t="s">
        <v>10</v>
      </c>
      <c r="I7" s="4" t="s">
        <v>11</v>
      </c>
      <c r="J7" s="6" t="s">
        <v>13</v>
      </c>
      <c r="P7" s="19"/>
    </row>
    <row r="8" spans="3:16" ht="15.75" customHeight="1" x14ac:dyDescent="0.25">
      <c r="C8" s="5">
        <v>1</v>
      </c>
      <c r="D8" s="4" t="s">
        <v>155</v>
      </c>
      <c r="E8" s="26" t="s">
        <v>192</v>
      </c>
      <c r="F8" s="4">
        <v>79</v>
      </c>
      <c r="G8" s="4">
        <v>72</v>
      </c>
      <c r="H8" s="4">
        <v>0</v>
      </c>
      <c r="I8" s="4">
        <v>0</v>
      </c>
      <c r="J8" s="13">
        <f>SUM(F8:I8)/4</f>
        <v>37.75</v>
      </c>
      <c r="K8" s="17"/>
      <c r="P8" s="19"/>
    </row>
    <row r="9" spans="3:16" ht="16.5" customHeight="1" x14ac:dyDescent="0.25">
      <c r="C9" s="5">
        <f>C8+1</f>
        <v>2</v>
      </c>
      <c r="D9" s="4" t="s">
        <v>156</v>
      </c>
      <c r="E9" s="26" t="s">
        <v>193</v>
      </c>
      <c r="F9" s="4">
        <v>92</v>
      </c>
      <c r="G9" s="4">
        <v>78</v>
      </c>
      <c r="H9" s="4">
        <v>0</v>
      </c>
      <c r="I9" s="4">
        <v>0</v>
      </c>
      <c r="J9" s="13">
        <f t="shared" ref="J9:J44" si="0">SUM(F9:I9)/4</f>
        <v>42.5</v>
      </c>
      <c r="K9" s="17"/>
      <c r="P9" s="19"/>
    </row>
    <row r="10" spans="3:16" ht="13.5" customHeight="1" x14ac:dyDescent="0.25">
      <c r="C10" s="5">
        <v>3</v>
      </c>
      <c r="D10" s="4" t="s">
        <v>157</v>
      </c>
      <c r="E10" s="26" t="s">
        <v>194</v>
      </c>
      <c r="F10" s="4">
        <v>80</v>
      </c>
      <c r="G10" s="4">
        <v>58</v>
      </c>
      <c r="H10" s="4">
        <v>0</v>
      </c>
      <c r="I10" s="4">
        <v>0</v>
      </c>
      <c r="J10" s="13">
        <v>0</v>
      </c>
      <c r="K10" s="17"/>
      <c r="P10" s="19"/>
    </row>
    <row r="11" spans="3:16" ht="15.75" customHeight="1" x14ac:dyDescent="0.25">
      <c r="C11" s="5">
        <v>4</v>
      </c>
      <c r="D11" s="4" t="s">
        <v>158</v>
      </c>
      <c r="E11" s="26" t="s">
        <v>195</v>
      </c>
      <c r="F11" s="4">
        <v>64</v>
      </c>
      <c r="G11" s="4">
        <v>28</v>
      </c>
      <c r="H11" s="4">
        <v>0</v>
      </c>
      <c r="I11" s="4">
        <v>0</v>
      </c>
      <c r="J11" s="13">
        <f t="shared" si="0"/>
        <v>23</v>
      </c>
      <c r="K11" s="17"/>
      <c r="P11" s="19"/>
    </row>
    <row r="12" spans="3:16" ht="15.75" customHeight="1" x14ac:dyDescent="0.25">
      <c r="C12" s="5">
        <v>5</v>
      </c>
      <c r="D12" s="4" t="s">
        <v>159</v>
      </c>
      <c r="E12" s="26" t="s">
        <v>196</v>
      </c>
      <c r="F12" s="4">
        <v>71</v>
      </c>
      <c r="G12" s="4">
        <v>60</v>
      </c>
      <c r="H12" s="4">
        <v>0</v>
      </c>
      <c r="I12" s="4">
        <v>0</v>
      </c>
      <c r="J12" s="13">
        <v>0</v>
      </c>
      <c r="K12" s="17"/>
      <c r="P12" s="19"/>
    </row>
    <row r="13" spans="3:16" ht="15" customHeight="1" x14ac:dyDescent="0.25">
      <c r="C13" s="5">
        <v>6</v>
      </c>
      <c r="D13" s="4" t="s">
        <v>160</v>
      </c>
      <c r="E13" s="26" t="s">
        <v>197</v>
      </c>
      <c r="F13" s="4">
        <v>66</v>
      </c>
      <c r="G13" s="4">
        <v>61</v>
      </c>
      <c r="H13" s="4">
        <v>0</v>
      </c>
      <c r="I13" s="4">
        <v>0</v>
      </c>
      <c r="J13" s="13">
        <v>0</v>
      </c>
      <c r="K13" s="17"/>
      <c r="P13" s="19"/>
    </row>
    <row r="14" spans="3:16" ht="14.25" customHeight="1" x14ac:dyDescent="0.25">
      <c r="C14" s="5">
        <v>7</v>
      </c>
      <c r="D14" s="4" t="s">
        <v>161</v>
      </c>
      <c r="E14" s="26" t="s">
        <v>198</v>
      </c>
      <c r="F14" s="4">
        <v>93</v>
      </c>
      <c r="G14" s="4">
        <v>58</v>
      </c>
      <c r="H14" s="4">
        <v>0</v>
      </c>
      <c r="I14" s="4">
        <v>0</v>
      </c>
      <c r="J14" s="13">
        <f>SUM(F14:I14)/4</f>
        <v>37.75</v>
      </c>
      <c r="K14" s="17"/>
      <c r="P14" s="19"/>
    </row>
    <row r="15" spans="3:16" ht="14.25" customHeight="1" x14ac:dyDescent="0.25">
      <c r="C15" s="5">
        <v>8</v>
      </c>
      <c r="D15" s="4" t="s">
        <v>162</v>
      </c>
      <c r="E15" s="26" t="s">
        <v>199</v>
      </c>
      <c r="F15" s="4">
        <v>82</v>
      </c>
      <c r="G15" s="4">
        <v>70</v>
      </c>
      <c r="H15" s="4">
        <v>0</v>
      </c>
      <c r="I15" s="4">
        <v>0</v>
      </c>
      <c r="J15" s="13">
        <f t="shared" si="0"/>
        <v>38</v>
      </c>
      <c r="K15" s="17"/>
      <c r="P15" s="19"/>
    </row>
    <row r="16" spans="3:16" ht="15" customHeight="1" x14ac:dyDescent="0.25">
      <c r="C16" s="5">
        <v>9</v>
      </c>
      <c r="D16" s="4" t="s">
        <v>163</v>
      </c>
      <c r="E16" s="26" t="s">
        <v>200</v>
      </c>
      <c r="F16" s="4">
        <v>77</v>
      </c>
      <c r="G16" s="4">
        <v>60</v>
      </c>
      <c r="H16" s="4">
        <v>0</v>
      </c>
      <c r="I16" s="4">
        <v>0</v>
      </c>
      <c r="J16" s="13">
        <f t="shared" si="0"/>
        <v>34.25</v>
      </c>
      <c r="K16" s="17"/>
      <c r="P16" s="19"/>
    </row>
    <row r="17" spans="3:16" ht="16.5" customHeight="1" x14ac:dyDescent="0.25">
      <c r="C17" s="5">
        <v>10</v>
      </c>
      <c r="D17" s="4" t="s">
        <v>164</v>
      </c>
      <c r="E17" s="26" t="s">
        <v>201</v>
      </c>
      <c r="F17" s="4">
        <v>89</v>
      </c>
      <c r="G17" s="4">
        <v>77</v>
      </c>
      <c r="H17" s="4">
        <v>0</v>
      </c>
      <c r="I17" s="4">
        <v>0</v>
      </c>
      <c r="J17" s="13">
        <f t="shared" si="0"/>
        <v>41.5</v>
      </c>
      <c r="K17" s="17"/>
      <c r="P17" s="19"/>
    </row>
    <row r="18" spans="3:16" ht="16.5" customHeight="1" x14ac:dyDescent="0.25">
      <c r="C18" s="5">
        <f t="shared" ref="C18:C19" si="1">C17+1</f>
        <v>11</v>
      </c>
      <c r="D18" s="4" t="s">
        <v>165</v>
      </c>
      <c r="E18" s="26" t="s">
        <v>202</v>
      </c>
      <c r="F18" s="4">
        <v>64</v>
      </c>
      <c r="G18" s="4">
        <v>72</v>
      </c>
      <c r="H18" s="4">
        <v>0</v>
      </c>
      <c r="I18" s="4">
        <v>0</v>
      </c>
      <c r="J18" s="13">
        <f t="shared" si="0"/>
        <v>34</v>
      </c>
      <c r="K18" s="17"/>
      <c r="P18" s="19"/>
    </row>
    <row r="19" spans="3:16" ht="15.75" customHeight="1" x14ac:dyDescent="0.25">
      <c r="C19" s="5">
        <f t="shared" si="1"/>
        <v>12</v>
      </c>
      <c r="D19" s="4" t="s">
        <v>166</v>
      </c>
      <c r="E19" s="26" t="s">
        <v>203</v>
      </c>
      <c r="F19" s="4">
        <v>78</v>
      </c>
      <c r="G19" s="4">
        <v>79</v>
      </c>
      <c r="H19" s="4">
        <v>0</v>
      </c>
      <c r="I19" s="4">
        <v>0</v>
      </c>
      <c r="J19" s="13">
        <f t="shared" si="0"/>
        <v>39.25</v>
      </c>
      <c r="K19" s="17"/>
      <c r="P19" s="19"/>
    </row>
    <row r="20" spans="3:16" ht="16.5" customHeight="1" x14ac:dyDescent="0.25">
      <c r="C20" s="15">
        <f>C19+1</f>
        <v>13</v>
      </c>
      <c r="D20" s="4" t="s">
        <v>167</v>
      </c>
      <c r="E20" s="26" t="s">
        <v>204</v>
      </c>
      <c r="F20" s="4">
        <v>87</v>
      </c>
      <c r="G20" s="4">
        <v>60</v>
      </c>
      <c r="H20" s="4">
        <v>0</v>
      </c>
      <c r="I20" s="4">
        <v>0</v>
      </c>
      <c r="J20" s="13">
        <f t="shared" si="0"/>
        <v>36.75</v>
      </c>
      <c r="K20" s="17"/>
      <c r="P20" s="19"/>
    </row>
    <row r="21" spans="3:16" ht="15" customHeight="1" x14ac:dyDescent="0.25">
      <c r="C21" s="15">
        <v>14</v>
      </c>
      <c r="D21" s="4" t="s">
        <v>168</v>
      </c>
      <c r="E21" s="26" t="s">
        <v>205</v>
      </c>
      <c r="F21" s="4">
        <v>89</v>
      </c>
      <c r="G21" s="4">
        <v>70</v>
      </c>
      <c r="H21" s="4">
        <v>0</v>
      </c>
      <c r="I21" s="4">
        <v>0</v>
      </c>
      <c r="J21" s="13">
        <f t="shared" si="0"/>
        <v>39.75</v>
      </c>
      <c r="K21" s="17"/>
      <c r="P21" s="19"/>
    </row>
    <row r="22" spans="3:16" ht="15" customHeight="1" x14ac:dyDescent="0.25">
      <c r="C22" s="15">
        <v>15</v>
      </c>
      <c r="D22" s="4" t="s">
        <v>169</v>
      </c>
      <c r="E22" s="26" t="s">
        <v>206</v>
      </c>
      <c r="F22" s="4">
        <v>81</v>
      </c>
      <c r="G22" s="4">
        <v>58</v>
      </c>
      <c r="H22" s="4">
        <v>0</v>
      </c>
      <c r="I22" s="4">
        <v>0</v>
      </c>
      <c r="J22" s="13">
        <f>SUM(F22:I22)/4</f>
        <v>34.75</v>
      </c>
      <c r="K22" s="17"/>
      <c r="P22" s="19"/>
    </row>
    <row r="23" spans="3:16" ht="15" customHeight="1" x14ac:dyDescent="0.25">
      <c r="C23" s="15">
        <f t="shared" ref="C23:C24" si="2">C22+1</f>
        <v>16</v>
      </c>
      <c r="D23" s="4" t="s">
        <v>170</v>
      </c>
      <c r="E23" s="26" t="s">
        <v>207</v>
      </c>
      <c r="F23" s="4">
        <v>73</v>
      </c>
      <c r="G23" s="4">
        <v>59</v>
      </c>
      <c r="H23" s="4">
        <v>0</v>
      </c>
      <c r="I23" s="4">
        <v>0</v>
      </c>
      <c r="J23" s="13">
        <f t="shared" si="0"/>
        <v>33</v>
      </c>
      <c r="K23" s="17"/>
      <c r="P23" s="19"/>
    </row>
    <row r="24" spans="3:16" ht="16.5" customHeight="1" x14ac:dyDescent="0.25">
      <c r="C24" s="15">
        <f t="shared" si="2"/>
        <v>17</v>
      </c>
      <c r="D24" s="4" t="s">
        <v>171</v>
      </c>
      <c r="E24" s="26" t="s">
        <v>208</v>
      </c>
      <c r="F24" s="4">
        <v>70</v>
      </c>
      <c r="G24" s="4">
        <v>60</v>
      </c>
      <c r="H24" s="4">
        <v>0</v>
      </c>
      <c r="I24" s="4">
        <v>0</v>
      </c>
      <c r="J24" s="13">
        <f t="shared" si="0"/>
        <v>32.5</v>
      </c>
      <c r="K24" s="17"/>
    </row>
    <row r="25" spans="3:16" ht="16.5" customHeight="1" x14ac:dyDescent="0.25">
      <c r="C25" s="15">
        <f>C24+1</f>
        <v>18</v>
      </c>
      <c r="D25" s="4" t="s">
        <v>172</v>
      </c>
      <c r="E25" s="26" t="s">
        <v>209</v>
      </c>
      <c r="F25" s="4">
        <v>78</v>
      </c>
      <c r="G25" s="4">
        <v>62</v>
      </c>
      <c r="H25" s="4">
        <v>0</v>
      </c>
      <c r="I25" s="4">
        <v>0</v>
      </c>
      <c r="J25" s="13">
        <f t="shared" si="0"/>
        <v>35</v>
      </c>
      <c r="K25" s="17"/>
    </row>
    <row r="26" spans="3:16" ht="16.5" customHeight="1" x14ac:dyDescent="0.25">
      <c r="C26" s="15">
        <f t="shared" ref="C26:C39" si="3">C25+1</f>
        <v>19</v>
      </c>
      <c r="D26" s="4" t="s">
        <v>173</v>
      </c>
      <c r="E26" s="26" t="s">
        <v>210</v>
      </c>
      <c r="F26" s="4">
        <v>90</v>
      </c>
      <c r="G26" s="4">
        <v>58</v>
      </c>
      <c r="H26" s="4">
        <v>0</v>
      </c>
      <c r="I26" s="4">
        <v>0</v>
      </c>
      <c r="J26" s="13">
        <f t="shared" si="0"/>
        <v>37</v>
      </c>
      <c r="K26" s="17"/>
    </row>
    <row r="27" spans="3:16" ht="16.5" customHeight="1" x14ac:dyDescent="0.25">
      <c r="C27" s="15">
        <f t="shared" si="3"/>
        <v>20</v>
      </c>
      <c r="D27" s="4" t="s">
        <v>174</v>
      </c>
      <c r="E27" s="26" t="s">
        <v>211</v>
      </c>
      <c r="F27" s="4">
        <v>80</v>
      </c>
      <c r="G27" s="4">
        <v>62</v>
      </c>
      <c r="H27" s="4">
        <v>0</v>
      </c>
      <c r="I27" s="4">
        <v>0</v>
      </c>
      <c r="J27" s="13">
        <f t="shared" si="0"/>
        <v>35.5</v>
      </c>
      <c r="K27" s="17"/>
    </row>
    <row r="28" spans="3:16" ht="16.5" customHeight="1" x14ac:dyDescent="0.25">
      <c r="C28" s="15">
        <f t="shared" si="3"/>
        <v>21</v>
      </c>
      <c r="D28" s="4" t="s">
        <v>175</v>
      </c>
      <c r="E28" s="26" t="s">
        <v>212</v>
      </c>
      <c r="F28" s="4">
        <v>78</v>
      </c>
      <c r="G28" s="4">
        <v>56</v>
      </c>
      <c r="H28" s="4">
        <v>0</v>
      </c>
      <c r="I28" s="4">
        <v>0</v>
      </c>
      <c r="J28" s="13">
        <f t="shared" si="0"/>
        <v>33.5</v>
      </c>
      <c r="K28" s="17"/>
    </row>
    <row r="29" spans="3:16" ht="16.5" customHeight="1" x14ac:dyDescent="0.25">
      <c r="C29" s="15">
        <f t="shared" si="3"/>
        <v>22</v>
      </c>
      <c r="D29" s="4" t="s">
        <v>176</v>
      </c>
      <c r="E29" s="26" t="s">
        <v>213</v>
      </c>
      <c r="F29" s="4">
        <v>70</v>
      </c>
      <c r="G29" s="4">
        <v>61</v>
      </c>
      <c r="H29" s="4">
        <v>0</v>
      </c>
      <c r="I29" s="4">
        <v>0</v>
      </c>
      <c r="J29" s="13">
        <f t="shared" si="0"/>
        <v>32.75</v>
      </c>
      <c r="K29" s="17"/>
    </row>
    <row r="30" spans="3:16" x14ac:dyDescent="0.25">
      <c r="C30" s="15">
        <f t="shared" si="3"/>
        <v>23</v>
      </c>
      <c r="D30" s="4" t="s">
        <v>177</v>
      </c>
      <c r="E30" s="26" t="s">
        <v>214</v>
      </c>
      <c r="F30" s="4">
        <v>72</v>
      </c>
      <c r="G30" s="4">
        <v>77</v>
      </c>
      <c r="H30" s="4">
        <v>0</v>
      </c>
      <c r="I30" s="4">
        <v>0</v>
      </c>
      <c r="J30" s="13">
        <f t="shared" si="0"/>
        <v>37.25</v>
      </c>
    </row>
    <row r="31" spans="3:16" x14ac:dyDescent="0.25">
      <c r="C31" s="15">
        <f t="shared" si="3"/>
        <v>24</v>
      </c>
      <c r="D31" s="4" t="s">
        <v>178</v>
      </c>
      <c r="E31" s="26" t="s">
        <v>215</v>
      </c>
      <c r="F31" s="4">
        <v>82</v>
      </c>
      <c r="G31" s="4">
        <v>70</v>
      </c>
      <c r="H31" s="4">
        <v>0</v>
      </c>
      <c r="I31" s="4">
        <v>0</v>
      </c>
      <c r="J31" s="13">
        <f t="shared" si="0"/>
        <v>38</v>
      </c>
    </row>
    <row r="32" spans="3:16" x14ac:dyDescent="0.25">
      <c r="C32" s="15">
        <f t="shared" si="3"/>
        <v>25</v>
      </c>
      <c r="D32" s="4" t="s">
        <v>179</v>
      </c>
      <c r="E32" s="26" t="s">
        <v>216</v>
      </c>
      <c r="F32" s="4">
        <v>92</v>
      </c>
      <c r="G32" s="4">
        <v>82</v>
      </c>
      <c r="H32" s="4">
        <v>0</v>
      </c>
      <c r="I32" s="4">
        <v>0</v>
      </c>
      <c r="J32" s="13">
        <f t="shared" si="0"/>
        <v>43.5</v>
      </c>
    </row>
    <row r="33" spans="3:10" x14ac:dyDescent="0.25">
      <c r="C33" s="15">
        <f t="shared" si="3"/>
        <v>26</v>
      </c>
      <c r="D33" s="4" t="s">
        <v>180</v>
      </c>
      <c r="E33" s="26" t="s">
        <v>217</v>
      </c>
      <c r="F33" s="4">
        <v>90</v>
      </c>
      <c r="G33" s="4">
        <v>75</v>
      </c>
      <c r="H33" s="4">
        <v>0</v>
      </c>
      <c r="I33" s="4">
        <v>0</v>
      </c>
      <c r="J33" s="13">
        <f t="shared" si="0"/>
        <v>41.25</v>
      </c>
    </row>
    <row r="34" spans="3:10" x14ac:dyDescent="0.25">
      <c r="C34" s="15">
        <f t="shared" si="3"/>
        <v>27</v>
      </c>
      <c r="D34" s="4" t="s">
        <v>181</v>
      </c>
      <c r="E34" s="26" t="s">
        <v>218</v>
      </c>
      <c r="F34" s="4">
        <v>76</v>
      </c>
      <c r="G34" s="4">
        <v>70</v>
      </c>
      <c r="H34" s="4">
        <v>0</v>
      </c>
      <c r="I34" s="4">
        <v>0</v>
      </c>
      <c r="J34" s="13">
        <f t="shared" si="0"/>
        <v>36.5</v>
      </c>
    </row>
    <row r="35" spans="3:10" x14ac:dyDescent="0.25">
      <c r="C35" s="15">
        <f t="shared" si="3"/>
        <v>28</v>
      </c>
      <c r="D35" s="4" t="s">
        <v>182</v>
      </c>
      <c r="E35" s="26" t="s">
        <v>219</v>
      </c>
      <c r="F35" s="4">
        <v>87</v>
      </c>
      <c r="G35" s="4">
        <v>70</v>
      </c>
      <c r="H35" s="4">
        <v>0</v>
      </c>
      <c r="I35" s="4">
        <v>0</v>
      </c>
      <c r="J35" s="13">
        <f t="shared" si="0"/>
        <v>39.25</v>
      </c>
    </row>
    <row r="36" spans="3:10" x14ac:dyDescent="0.25">
      <c r="C36" s="15">
        <f t="shared" si="3"/>
        <v>29</v>
      </c>
      <c r="D36" s="4" t="s">
        <v>183</v>
      </c>
      <c r="E36" s="26" t="s">
        <v>220</v>
      </c>
      <c r="F36" s="4">
        <v>77</v>
      </c>
      <c r="G36" s="4">
        <v>26</v>
      </c>
      <c r="H36" s="4">
        <v>0</v>
      </c>
      <c r="I36" s="4">
        <v>0</v>
      </c>
      <c r="J36" s="13">
        <f t="shared" si="0"/>
        <v>25.75</v>
      </c>
    </row>
    <row r="37" spans="3:10" x14ac:dyDescent="0.25">
      <c r="C37" s="15">
        <f t="shared" si="3"/>
        <v>30</v>
      </c>
      <c r="D37" s="4" t="s">
        <v>184</v>
      </c>
      <c r="E37" s="26" t="s">
        <v>221</v>
      </c>
      <c r="F37" s="4">
        <v>82</v>
      </c>
      <c r="G37" s="4">
        <v>24</v>
      </c>
      <c r="H37" s="4">
        <v>0</v>
      </c>
      <c r="I37" s="4">
        <v>0</v>
      </c>
      <c r="J37" s="13">
        <f t="shared" si="0"/>
        <v>26.5</v>
      </c>
    </row>
    <row r="38" spans="3:10" x14ac:dyDescent="0.25">
      <c r="C38" s="15">
        <f t="shared" si="3"/>
        <v>31</v>
      </c>
      <c r="D38" s="4" t="s">
        <v>185</v>
      </c>
      <c r="E38" s="26" t="s">
        <v>222</v>
      </c>
      <c r="F38" s="4">
        <v>93</v>
      </c>
      <c r="G38" s="4">
        <v>74</v>
      </c>
      <c r="H38" s="4">
        <v>0</v>
      </c>
      <c r="I38" s="4">
        <v>0</v>
      </c>
      <c r="J38" s="13">
        <f t="shared" si="0"/>
        <v>41.75</v>
      </c>
    </row>
    <row r="39" spans="3:10" x14ac:dyDescent="0.25">
      <c r="C39" s="15">
        <f t="shared" si="3"/>
        <v>32</v>
      </c>
      <c r="D39" s="4" t="s">
        <v>186</v>
      </c>
      <c r="E39" s="26" t="s">
        <v>223</v>
      </c>
      <c r="F39" s="4">
        <v>65</v>
      </c>
      <c r="G39" s="4">
        <v>65</v>
      </c>
      <c r="H39" s="4">
        <v>0</v>
      </c>
      <c r="I39" s="4">
        <v>0</v>
      </c>
      <c r="J39" s="13">
        <f t="shared" si="0"/>
        <v>32.5</v>
      </c>
    </row>
    <row r="40" spans="3:10" x14ac:dyDescent="0.25">
      <c r="C40" s="15">
        <f>C39+1</f>
        <v>33</v>
      </c>
      <c r="D40" s="4" t="s">
        <v>187</v>
      </c>
      <c r="E40" s="26" t="s">
        <v>224</v>
      </c>
      <c r="F40" s="4">
        <v>70</v>
      </c>
      <c r="G40" s="4">
        <v>80</v>
      </c>
      <c r="H40" s="4">
        <v>0</v>
      </c>
      <c r="I40" s="4">
        <v>0</v>
      </c>
      <c r="J40" s="13">
        <f t="shared" si="0"/>
        <v>37.5</v>
      </c>
    </row>
    <row r="41" spans="3:10" x14ac:dyDescent="0.25">
      <c r="C41" s="15">
        <f t="shared" ref="C41:C44" si="4">C40+1</f>
        <v>34</v>
      </c>
      <c r="D41" s="4" t="s">
        <v>188</v>
      </c>
      <c r="E41" s="26" t="s">
        <v>225</v>
      </c>
      <c r="F41" s="4">
        <v>65</v>
      </c>
      <c r="G41" s="4">
        <v>75</v>
      </c>
      <c r="H41" s="4">
        <v>0</v>
      </c>
      <c r="I41" s="4">
        <v>0</v>
      </c>
      <c r="J41" s="13">
        <f t="shared" si="0"/>
        <v>35</v>
      </c>
    </row>
    <row r="42" spans="3:10" x14ac:dyDescent="0.25">
      <c r="C42" s="15">
        <f t="shared" si="4"/>
        <v>35</v>
      </c>
      <c r="D42" s="4" t="s">
        <v>189</v>
      </c>
      <c r="E42" s="26" t="s">
        <v>226</v>
      </c>
      <c r="F42" s="4">
        <v>83</v>
      </c>
      <c r="G42" s="4">
        <v>72</v>
      </c>
      <c r="H42" s="4">
        <v>0</v>
      </c>
      <c r="I42" s="4">
        <v>0</v>
      </c>
      <c r="J42" s="13">
        <f t="shared" si="0"/>
        <v>38.75</v>
      </c>
    </row>
    <row r="43" spans="3:10" x14ac:dyDescent="0.25">
      <c r="C43" s="15">
        <f t="shared" si="4"/>
        <v>36</v>
      </c>
      <c r="D43" s="4" t="s">
        <v>190</v>
      </c>
      <c r="E43" s="26" t="s">
        <v>227</v>
      </c>
      <c r="F43" s="4">
        <v>90</v>
      </c>
      <c r="G43" s="4">
        <v>74</v>
      </c>
      <c r="H43" s="4">
        <v>0</v>
      </c>
      <c r="I43" s="4">
        <v>0</v>
      </c>
      <c r="J43" s="13">
        <f t="shared" si="0"/>
        <v>41</v>
      </c>
    </row>
    <row r="44" spans="3:10" x14ac:dyDescent="0.25">
      <c r="C44" s="15">
        <f t="shared" si="4"/>
        <v>37</v>
      </c>
      <c r="D44" s="4" t="s">
        <v>191</v>
      </c>
      <c r="E44" s="26" t="s">
        <v>228</v>
      </c>
      <c r="F44" s="4">
        <v>78</v>
      </c>
      <c r="G44" s="4">
        <v>64</v>
      </c>
      <c r="H44" s="4">
        <v>0</v>
      </c>
      <c r="I44" s="4">
        <v>0</v>
      </c>
      <c r="J44" s="13">
        <f t="shared" si="0"/>
        <v>35.5</v>
      </c>
    </row>
    <row r="45" spans="3:10" x14ac:dyDescent="0.25">
      <c r="C45" s="15"/>
      <c r="D45" s="4"/>
      <c r="E45" s="27"/>
      <c r="F45" s="4">
        <f>SUM(F8:F44)</f>
        <v>2933</v>
      </c>
      <c r="G45" s="4">
        <f>SUM(G8:G44)</f>
        <v>2377</v>
      </c>
      <c r="H45" s="4"/>
      <c r="I45" s="4"/>
      <c r="J45" s="13"/>
    </row>
    <row r="46" spans="3:10" x14ac:dyDescent="0.25">
      <c r="C46" s="15"/>
      <c r="D46" s="4"/>
      <c r="E46" s="27"/>
      <c r="F46" s="6">
        <f>F45/37</f>
        <v>79.270270270270274</v>
      </c>
      <c r="G46" s="6">
        <f>G45/37</f>
        <v>64.243243243243242</v>
      </c>
      <c r="H46" s="4"/>
      <c r="I46" s="4"/>
      <c r="J46" s="13"/>
    </row>
    <row r="47" spans="3:10" x14ac:dyDescent="0.25">
      <c r="C47" s="15"/>
      <c r="D47" s="4"/>
      <c r="E47" s="27"/>
      <c r="F47" s="28"/>
      <c r="G47" s="4"/>
      <c r="H47" s="4"/>
      <c r="I47" s="4"/>
      <c r="J47" s="13"/>
    </row>
    <row r="48" spans="3:10" ht="15.75" x14ac:dyDescent="0.25">
      <c r="C48" s="16"/>
      <c r="D48" s="5"/>
      <c r="E48" s="24"/>
      <c r="F48" s="4">
        <f>COUNTIF(F8:F44,"&gt;=79.27")</f>
        <v>18</v>
      </c>
      <c r="G48" s="39">
        <f>COUNTIF(G8:G44,"&gt;=64.24")</f>
        <v>19</v>
      </c>
      <c r="H48" s="39"/>
      <c r="I48" s="39"/>
      <c r="J48" s="40"/>
    </row>
    <row r="49" spans="3:10" ht="15.75" x14ac:dyDescent="0.25">
      <c r="C49" s="15"/>
      <c r="D49" s="3"/>
      <c r="E49" s="25"/>
      <c r="F49" s="4">
        <f>(18*100)/37</f>
        <v>48.648648648648646</v>
      </c>
      <c r="G49" s="39">
        <f>(19*100)/37</f>
        <v>51.351351351351354</v>
      </c>
      <c r="H49" s="39"/>
      <c r="I49" s="39"/>
      <c r="J49" s="40"/>
    </row>
    <row r="50" spans="3:10" x14ac:dyDescent="0.25">
      <c r="D50" s="34"/>
      <c r="E50" s="34"/>
      <c r="F50" s="7">
        <f>COUNTIF(F8:F44,"&gt;=70")</f>
        <v>32</v>
      </c>
      <c r="G50" s="7">
        <f>COUNTIF(G8:G44,"&gt;=70")</f>
        <v>18</v>
      </c>
      <c r="H50" s="7">
        <f>COUNTIF(H8:H49,"&gt;=70")</f>
        <v>0</v>
      </c>
      <c r="I50" s="7">
        <f>COUNTIF(I8:I49,"&gt;=70")</f>
        <v>0</v>
      </c>
      <c r="J50" s="11">
        <f>COUNTIF(J8:J31,"&gt;=70")</f>
        <v>0</v>
      </c>
    </row>
    <row r="51" spans="3:10" x14ac:dyDescent="0.25">
      <c r="D51" s="33"/>
      <c r="E51" s="33"/>
      <c r="F51" s="8">
        <f>COUNTIF(F8:F44,"&lt;70")</f>
        <v>5</v>
      </c>
      <c r="G51" s="8">
        <f>COUNTIF(G8:G44,"&lt;70")</f>
        <v>19</v>
      </c>
      <c r="H51" s="8">
        <v>0</v>
      </c>
      <c r="I51" s="8">
        <v>0</v>
      </c>
      <c r="J51" s="8">
        <v>0</v>
      </c>
    </row>
    <row r="52" spans="3:10" x14ac:dyDescent="0.25">
      <c r="D52" s="33"/>
      <c r="E52" s="33"/>
      <c r="F52" s="8">
        <f>COUNT(F8:F44)</f>
        <v>37</v>
      </c>
      <c r="G52" s="8">
        <f>COUNT(G8:G44)</f>
        <v>37</v>
      </c>
      <c r="H52" s="8">
        <v>0</v>
      </c>
      <c r="I52" s="8">
        <v>0</v>
      </c>
      <c r="J52" s="8">
        <v>0</v>
      </c>
    </row>
    <row r="53" spans="3:10" x14ac:dyDescent="0.25">
      <c r="D53" s="33"/>
      <c r="E53" s="33"/>
      <c r="F53" s="9">
        <f>F50/F52</f>
        <v>0.86486486486486491</v>
      </c>
      <c r="G53" s="10">
        <f>G50/G52</f>
        <v>0.48648648648648651</v>
      </c>
      <c r="H53" s="10">
        <v>0</v>
      </c>
      <c r="I53" s="10">
        <v>0</v>
      </c>
      <c r="J53" s="10">
        <v>0</v>
      </c>
    </row>
    <row r="54" spans="3:10" x14ac:dyDescent="0.25">
      <c r="D54" s="33"/>
      <c r="E54" s="33"/>
      <c r="F54" s="9">
        <f>F51/F52</f>
        <v>0.13513513513513514</v>
      </c>
      <c r="G54" s="9">
        <f>G51/G52</f>
        <v>0.51351351351351349</v>
      </c>
      <c r="H54" s="10">
        <v>1</v>
      </c>
      <c r="I54" s="10">
        <v>1</v>
      </c>
      <c r="J54" s="10">
        <v>1</v>
      </c>
    </row>
    <row r="55" spans="3:10" x14ac:dyDescent="0.25">
      <c r="D55" s="33"/>
      <c r="E55" s="33"/>
    </row>
    <row r="56" spans="3:10" x14ac:dyDescent="0.25">
      <c r="D56" s="1"/>
      <c r="E56" s="1"/>
    </row>
    <row r="57" spans="3:10" x14ac:dyDescent="0.25">
      <c r="F57" s="37"/>
      <c r="G57" s="37"/>
      <c r="H57" s="37"/>
      <c r="I57" s="37"/>
    </row>
    <row r="58" spans="3:10" x14ac:dyDescent="0.25">
      <c r="F58" s="32" t="s">
        <v>12</v>
      </c>
      <c r="G58" s="32"/>
      <c r="H58" s="32"/>
      <c r="I58" s="32"/>
    </row>
  </sheetData>
  <mergeCells count="11">
    <mergeCell ref="D50:E50"/>
    <mergeCell ref="C1:I1"/>
    <mergeCell ref="D2:I2"/>
    <mergeCell ref="G5:J5"/>
    <mergeCell ref="F57:I57"/>
    <mergeCell ref="F58:I58"/>
    <mergeCell ref="D51:E51"/>
    <mergeCell ref="D52:E52"/>
    <mergeCell ref="D53:E53"/>
    <mergeCell ref="D54:E54"/>
    <mergeCell ref="D55:E55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130A2-1D81-4A13-9E6D-5D00E93E2FFB}">
  <dimension ref="B1:I40"/>
  <sheetViews>
    <sheetView topLeftCell="D30" zoomScale="120" zoomScaleNormal="120" workbookViewId="0">
      <selection activeCell="F33" sqref="F33"/>
    </sheetView>
  </sheetViews>
  <sheetFormatPr baseColWidth="10" defaultRowHeight="15" x14ac:dyDescent="0.25"/>
  <cols>
    <col min="4" max="4" width="37" customWidth="1"/>
  </cols>
  <sheetData>
    <row r="1" spans="2:9" ht="15.75" x14ac:dyDescent="0.25">
      <c r="B1" s="35" t="s">
        <v>8</v>
      </c>
      <c r="C1" s="35"/>
      <c r="D1" s="35"/>
      <c r="E1" s="35"/>
      <c r="F1" s="35"/>
      <c r="G1" s="35"/>
      <c r="H1" s="35"/>
      <c r="I1" s="2"/>
    </row>
    <row r="2" spans="2:9" x14ac:dyDescent="0.25">
      <c r="C2" s="36" t="s">
        <v>7</v>
      </c>
      <c r="D2" s="36"/>
      <c r="E2" s="36"/>
      <c r="F2" s="36"/>
      <c r="G2" s="36"/>
      <c r="H2" s="36"/>
      <c r="I2" s="1"/>
    </row>
    <row r="3" spans="2:9" x14ac:dyDescent="0.25">
      <c r="C3" t="s">
        <v>0</v>
      </c>
      <c r="D3" s="21" t="s">
        <v>106</v>
      </c>
      <c r="F3" s="21" t="s">
        <v>230</v>
      </c>
      <c r="H3" t="s">
        <v>1</v>
      </c>
      <c r="I3" s="14">
        <v>45924</v>
      </c>
    </row>
    <row r="5" spans="2:9" x14ac:dyDescent="0.25">
      <c r="C5" t="s">
        <v>2</v>
      </c>
      <c r="D5" s="22" t="s">
        <v>50</v>
      </c>
      <c r="E5" s="1"/>
      <c r="F5" s="37" t="s">
        <v>14</v>
      </c>
      <c r="G5" s="37"/>
      <c r="H5" s="37"/>
      <c r="I5" s="37"/>
    </row>
    <row r="7" spans="2:9" x14ac:dyDescent="0.25">
      <c r="B7" s="3" t="s">
        <v>3</v>
      </c>
      <c r="C7" s="3" t="s">
        <v>5</v>
      </c>
      <c r="D7" s="4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26" t="s">
        <v>107</v>
      </c>
      <c r="D8" s="26" t="s">
        <v>131</v>
      </c>
      <c r="E8" s="4">
        <v>78</v>
      </c>
      <c r="F8" s="4">
        <v>45</v>
      </c>
      <c r="G8" s="4">
        <v>0</v>
      </c>
      <c r="H8" s="4">
        <v>0</v>
      </c>
      <c r="I8" s="13">
        <f>SUM(E8:H8)/4</f>
        <v>30.75</v>
      </c>
    </row>
    <row r="9" spans="2:9" x14ac:dyDescent="0.25">
      <c r="B9" s="5">
        <f>B8+1</f>
        <v>2</v>
      </c>
      <c r="C9" s="26" t="s">
        <v>108</v>
      </c>
      <c r="D9" s="26" t="s">
        <v>132</v>
      </c>
      <c r="E9" s="4">
        <v>62</v>
      </c>
      <c r="F9" s="4">
        <v>70</v>
      </c>
      <c r="G9" s="4">
        <v>0</v>
      </c>
      <c r="H9" s="4">
        <v>0</v>
      </c>
      <c r="I9" s="13">
        <f t="shared" ref="I9:I31" si="0">SUM(E9:H9)/4</f>
        <v>33</v>
      </c>
    </row>
    <row r="10" spans="2:9" x14ac:dyDescent="0.25">
      <c r="B10" s="5">
        <v>3</v>
      </c>
      <c r="C10" s="26" t="s">
        <v>109</v>
      </c>
      <c r="D10" s="26" t="s">
        <v>133</v>
      </c>
      <c r="E10" s="4">
        <v>82</v>
      </c>
      <c r="F10" s="4">
        <v>62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26" t="s">
        <v>110</v>
      </c>
      <c r="D11" s="26" t="s">
        <v>134</v>
      </c>
      <c r="E11" s="4">
        <v>77</v>
      </c>
      <c r="F11" s="4">
        <v>35</v>
      </c>
      <c r="G11" s="4">
        <v>0</v>
      </c>
      <c r="H11" s="4">
        <v>0</v>
      </c>
      <c r="I11" s="13">
        <f t="shared" si="0"/>
        <v>28</v>
      </c>
    </row>
    <row r="12" spans="2:9" x14ac:dyDescent="0.25">
      <c r="B12" s="5">
        <v>5</v>
      </c>
      <c r="C12" s="26" t="s">
        <v>111</v>
      </c>
      <c r="D12" s="26" t="s">
        <v>135</v>
      </c>
      <c r="E12" s="4">
        <v>73</v>
      </c>
      <c r="F12" s="4">
        <v>58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26" t="s">
        <v>112</v>
      </c>
      <c r="D13" s="26" t="s">
        <v>136</v>
      </c>
      <c r="E13" s="4">
        <v>78</v>
      </c>
      <c r="F13" s="4">
        <v>53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26" t="s">
        <v>113</v>
      </c>
      <c r="D14" s="26" t="s">
        <v>137</v>
      </c>
      <c r="E14" s="4">
        <v>85</v>
      </c>
      <c r="F14" s="4">
        <v>44</v>
      </c>
      <c r="G14" s="4">
        <v>0</v>
      </c>
      <c r="H14" s="4">
        <v>0</v>
      </c>
      <c r="I14" s="13">
        <f>SUM(E14:H14)/4</f>
        <v>32.25</v>
      </c>
    </row>
    <row r="15" spans="2:9" x14ac:dyDescent="0.25">
      <c r="B15" s="5">
        <v>8</v>
      </c>
      <c r="C15" s="26" t="s">
        <v>114</v>
      </c>
      <c r="D15" s="26" t="s">
        <v>138</v>
      </c>
      <c r="E15" s="4">
        <v>73</v>
      </c>
      <c r="F15" s="4">
        <v>53</v>
      </c>
      <c r="G15" s="4">
        <v>0</v>
      </c>
      <c r="H15" s="4">
        <v>0</v>
      </c>
      <c r="I15" s="13">
        <f t="shared" si="0"/>
        <v>31.5</v>
      </c>
    </row>
    <row r="16" spans="2:9" x14ac:dyDescent="0.25">
      <c r="B16" s="5">
        <v>9</v>
      </c>
      <c r="C16" s="26" t="s">
        <v>115</v>
      </c>
      <c r="D16" s="26" t="s">
        <v>139</v>
      </c>
      <c r="E16" s="4">
        <v>83</v>
      </c>
      <c r="F16" s="4">
        <v>70</v>
      </c>
      <c r="G16" s="4">
        <v>0</v>
      </c>
      <c r="H16" s="4">
        <v>0</v>
      </c>
      <c r="I16" s="13">
        <f t="shared" si="0"/>
        <v>38.25</v>
      </c>
    </row>
    <row r="17" spans="2:9" x14ac:dyDescent="0.25">
      <c r="B17" s="5">
        <v>10</v>
      </c>
      <c r="C17" s="26" t="s">
        <v>116</v>
      </c>
      <c r="D17" s="26" t="s">
        <v>140</v>
      </c>
      <c r="E17" s="4">
        <v>85</v>
      </c>
      <c r="F17" s="4">
        <v>60</v>
      </c>
      <c r="G17" s="4">
        <v>0</v>
      </c>
      <c r="H17" s="4">
        <v>0</v>
      </c>
      <c r="I17" s="13">
        <f t="shared" si="0"/>
        <v>36.25</v>
      </c>
    </row>
    <row r="18" spans="2:9" x14ac:dyDescent="0.25">
      <c r="B18" s="5">
        <f t="shared" ref="B18:B19" si="1">B17+1</f>
        <v>11</v>
      </c>
      <c r="C18" s="26" t="s">
        <v>117</v>
      </c>
      <c r="D18" s="26" t="s">
        <v>141</v>
      </c>
      <c r="E18" s="4">
        <v>74</v>
      </c>
      <c r="F18" s="4">
        <v>66</v>
      </c>
      <c r="G18" s="4">
        <v>0</v>
      </c>
      <c r="H18" s="4">
        <v>0</v>
      </c>
      <c r="I18" s="13">
        <f t="shared" si="0"/>
        <v>35</v>
      </c>
    </row>
    <row r="19" spans="2:9" x14ac:dyDescent="0.25">
      <c r="B19" s="5">
        <f t="shared" si="1"/>
        <v>12</v>
      </c>
      <c r="C19" s="26" t="s">
        <v>118</v>
      </c>
      <c r="D19" s="26" t="s">
        <v>142</v>
      </c>
      <c r="E19" s="4">
        <v>74</v>
      </c>
      <c r="F19" s="4">
        <v>75</v>
      </c>
      <c r="G19" s="4">
        <v>0</v>
      </c>
      <c r="H19" s="4">
        <v>0</v>
      </c>
      <c r="I19" s="13">
        <f t="shared" si="0"/>
        <v>37.25</v>
      </c>
    </row>
    <row r="20" spans="2:9" x14ac:dyDescent="0.25">
      <c r="B20" s="15">
        <f>B19+1</f>
        <v>13</v>
      </c>
      <c r="C20" s="26" t="s">
        <v>119</v>
      </c>
      <c r="D20" s="26" t="s">
        <v>143</v>
      </c>
      <c r="E20" s="4">
        <v>93</v>
      </c>
      <c r="F20" s="4">
        <v>81</v>
      </c>
      <c r="G20" s="4">
        <v>0</v>
      </c>
      <c r="H20" s="4">
        <v>0</v>
      </c>
      <c r="I20" s="13">
        <f t="shared" si="0"/>
        <v>43.5</v>
      </c>
    </row>
    <row r="21" spans="2:9" x14ac:dyDescent="0.25">
      <c r="B21" s="15">
        <v>14</v>
      </c>
      <c r="C21" s="26" t="s">
        <v>120</v>
      </c>
      <c r="D21" s="26" t="s">
        <v>144</v>
      </c>
      <c r="E21" s="4">
        <v>73</v>
      </c>
      <c r="F21" s="4">
        <v>76</v>
      </c>
      <c r="G21" s="4">
        <v>0</v>
      </c>
      <c r="H21" s="4">
        <v>0</v>
      </c>
      <c r="I21" s="13">
        <f t="shared" si="0"/>
        <v>37.25</v>
      </c>
    </row>
    <row r="22" spans="2:9" x14ac:dyDescent="0.25">
      <c r="B22" s="15">
        <v>15</v>
      </c>
      <c r="C22" s="26" t="s">
        <v>121</v>
      </c>
      <c r="D22" s="26" t="s">
        <v>145</v>
      </c>
      <c r="E22" s="4">
        <v>84</v>
      </c>
      <c r="F22" s="4">
        <v>63</v>
      </c>
      <c r="G22" s="4">
        <v>0</v>
      </c>
      <c r="H22" s="4">
        <v>0</v>
      </c>
      <c r="I22" s="13">
        <f>SUM(E22:H22)/4</f>
        <v>36.75</v>
      </c>
    </row>
    <row r="23" spans="2:9" x14ac:dyDescent="0.25">
      <c r="B23" s="15">
        <f t="shared" ref="B23:B24" si="2">B22+1</f>
        <v>16</v>
      </c>
      <c r="C23" s="26" t="s">
        <v>122</v>
      </c>
      <c r="D23" s="26" t="s">
        <v>146</v>
      </c>
      <c r="E23" s="4">
        <v>83</v>
      </c>
      <c r="F23" s="4">
        <v>73</v>
      </c>
      <c r="G23" s="4">
        <v>0</v>
      </c>
      <c r="H23" s="4">
        <v>0</v>
      </c>
      <c r="I23" s="13">
        <f t="shared" si="0"/>
        <v>39</v>
      </c>
    </row>
    <row r="24" spans="2:9" x14ac:dyDescent="0.25">
      <c r="B24" s="15">
        <f t="shared" si="2"/>
        <v>17</v>
      </c>
      <c r="C24" s="26" t="s">
        <v>123</v>
      </c>
      <c r="D24" s="26" t="s">
        <v>147</v>
      </c>
      <c r="E24" s="4">
        <v>83</v>
      </c>
      <c r="F24" s="4">
        <v>70</v>
      </c>
      <c r="G24" s="4">
        <v>0</v>
      </c>
      <c r="H24" s="4">
        <v>0</v>
      </c>
      <c r="I24" s="13">
        <f t="shared" si="0"/>
        <v>38.25</v>
      </c>
    </row>
    <row r="25" spans="2:9" x14ac:dyDescent="0.25">
      <c r="B25" s="15">
        <f>B24+1</f>
        <v>18</v>
      </c>
      <c r="C25" s="26" t="s">
        <v>124</v>
      </c>
      <c r="D25" s="26" t="s">
        <v>148</v>
      </c>
      <c r="E25" s="4">
        <v>85</v>
      </c>
      <c r="F25" s="4">
        <v>79</v>
      </c>
      <c r="G25" s="4">
        <v>0</v>
      </c>
      <c r="H25" s="4">
        <v>0</v>
      </c>
      <c r="I25" s="13">
        <f t="shared" si="0"/>
        <v>41</v>
      </c>
    </row>
    <row r="26" spans="2:9" x14ac:dyDescent="0.25">
      <c r="B26" s="15">
        <f t="shared" ref="B26:B30" si="3">B25+1</f>
        <v>19</v>
      </c>
      <c r="C26" s="26" t="s">
        <v>125</v>
      </c>
      <c r="D26" s="26" t="s">
        <v>149</v>
      </c>
      <c r="E26" s="4">
        <v>88</v>
      </c>
      <c r="F26" s="4">
        <v>85</v>
      </c>
      <c r="G26" s="4">
        <v>0</v>
      </c>
      <c r="H26" s="4">
        <v>0</v>
      </c>
      <c r="I26" s="13">
        <f t="shared" si="0"/>
        <v>43.25</v>
      </c>
    </row>
    <row r="27" spans="2:9" x14ac:dyDescent="0.25">
      <c r="B27" s="15">
        <f t="shared" si="3"/>
        <v>20</v>
      </c>
      <c r="C27" s="26" t="s">
        <v>126</v>
      </c>
      <c r="D27" s="26" t="s">
        <v>150</v>
      </c>
      <c r="E27" s="4">
        <v>78</v>
      </c>
      <c r="F27" s="4">
        <v>61</v>
      </c>
      <c r="G27" s="4">
        <v>0</v>
      </c>
      <c r="H27" s="4">
        <v>0</v>
      </c>
      <c r="I27" s="13">
        <f t="shared" si="0"/>
        <v>34.75</v>
      </c>
    </row>
    <row r="28" spans="2:9" x14ac:dyDescent="0.25">
      <c r="B28" s="15">
        <f t="shared" si="3"/>
        <v>21</v>
      </c>
      <c r="C28" s="26" t="s">
        <v>127</v>
      </c>
      <c r="D28" s="26" t="s">
        <v>151</v>
      </c>
      <c r="E28" s="4">
        <v>83</v>
      </c>
      <c r="F28" s="4">
        <v>73</v>
      </c>
      <c r="G28" s="4">
        <v>0</v>
      </c>
      <c r="H28" s="4">
        <v>0</v>
      </c>
      <c r="I28" s="13">
        <f t="shared" si="0"/>
        <v>39</v>
      </c>
    </row>
    <row r="29" spans="2:9" x14ac:dyDescent="0.25">
      <c r="B29" s="15">
        <f t="shared" si="3"/>
        <v>22</v>
      </c>
      <c r="C29" s="26" t="s">
        <v>128</v>
      </c>
      <c r="D29" s="26" t="s">
        <v>152</v>
      </c>
      <c r="E29" s="4">
        <v>82</v>
      </c>
      <c r="F29" s="4">
        <v>65</v>
      </c>
      <c r="G29" s="4">
        <v>0</v>
      </c>
      <c r="H29" s="4">
        <v>0</v>
      </c>
      <c r="I29" s="13">
        <f t="shared" si="0"/>
        <v>36.75</v>
      </c>
    </row>
    <row r="30" spans="2:9" x14ac:dyDescent="0.25">
      <c r="B30" s="15">
        <f t="shared" si="3"/>
        <v>23</v>
      </c>
      <c r="C30" s="26" t="s">
        <v>129</v>
      </c>
      <c r="D30" s="26" t="s">
        <v>153</v>
      </c>
      <c r="E30" s="4">
        <v>88</v>
      </c>
      <c r="F30" s="4">
        <v>89</v>
      </c>
      <c r="G30" s="4">
        <v>0</v>
      </c>
      <c r="H30" s="4">
        <v>0</v>
      </c>
      <c r="I30" s="13">
        <f t="shared" si="0"/>
        <v>44.25</v>
      </c>
    </row>
    <row r="31" spans="2:9" x14ac:dyDescent="0.25">
      <c r="B31" s="15">
        <f>B30+1</f>
        <v>24</v>
      </c>
      <c r="C31" s="26" t="s">
        <v>130</v>
      </c>
      <c r="D31" s="26" t="s">
        <v>154</v>
      </c>
      <c r="E31" s="4">
        <v>0</v>
      </c>
      <c r="F31" s="4">
        <v>0</v>
      </c>
      <c r="G31" s="4">
        <v>0</v>
      </c>
      <c r="H31" s="4">
        <v>0</v>
      </c>
      <c r="I31" s="13">
        <f t="shared" si="0"/>
        <v>0</v>
      </c>
    </row>
    <row r="32" spans="2:9" x14ac:dyDescent="0.25">
      <c r="B32" s="15"/>
      <c r="C32" s="26"/>
      <c r="D32" s="27"/>
      <c r="E32" s="4">
        <f>SUM(E8:E31)</f>
        <v>1844</v>
      </c>
      <c r="F32" s="4">
        <f>SUM(F8:F31)</f>
        <v>1506</v>
      </c>
      <c r="G32" s="4"/>
      <c r="H32" s="4"/>
      <c r="I32" s="13"/>
    </row>
    <row r="33" spans="2:9" x14ac:dyDescent="0.25">
      <c r="B33" s="15"/>
      <c r="C33" s="26"/>
      <c r="D33" s="27"/>
      <c r="E33" s="4">
        <f>E32/24</f>
        <v>76.833333333333329</v>
      </c>
      <c r="F33" s="4">
        <f>F32/24</f>
        <v>62.75</v>
      </c>
      <c r="G33" s="4"/>
      <c r="H33" s="4"/>
      <c r="I33" s="13"/>
    </row>
    <row r="34" spans="2:9" x14ac:dyDescent="0.25">
      <c r="B34" s="15"/>
      <c r="C34" s="26"/>
      <c r="D34" s="27"/>
      <c r="E34" s="4">
        <f>COUNTIF(E8:E31,"&gt;=76.83")</f>
        <v>17</v>
      </c>
      <c r="F34" s="4">
        <f>COUNTIF(F8:F31,"&gt;=62.75")</f>
        <v>14</v>
      </c>
      <c r="G34" s="4"/>
      <c r="H34" s="4"/>
      <c r="I34" s="13"/>
    </row>
    <row r="35" spans="2:9" ht="15.75" x14ac:dyDescent="0.25">
      <c r="B35" s="15"/>
      <c r="C35" s="3"/>
      <c r="D35" s="25"/>
      <c r="E35" s="4">
        <f>(E34*100)/24</f>
        <v>70.833333333333329</v>
      </c>
      <c r="F35" s="4">
        <f>(F34*100)/24</f>
        <v>58.333333333333336</v>
      </c>
      <c r="G35" s="4"/>
      <c r="H35" s="4"/>
      <c r="I35" s="13"/>
    </row>
    <row r="36" spans="2:9" x14ac:dyDescent="0.25">
      <c r="C36" s="34"/>
      <c r="D36" s="34"/>
      <c r="E36" s="7">
        <f>COUNTIF(E8:E31,"&gt;=70")</f>
        <v>22</v>
      </c>
      <c r="F36" s="7">
        <f>COUNTIF(F8:F31,"&gt;=70")</f>
        <v>11</v>
      </c>
      <c r="G36" s="7">
        <f>COUNTIF(G8:G35,"&gt;=70")</f>
        <v>0</v>
      </c>
      <c r="H36" s="7">
        <f>COUNTIF(H8:H35,"&gt;=70")</f>
        <v>0</v>
      </c>
      <c r="I36" s="11">
        <f>COUNTIF(I8:I30,"&gt;=70")</f>
        <v>0</v>
      </c>
    </row>
    <row r="37" spans="2:9" x14ac:dyDescent="0.25">
      <c r="C37" s="33"/>
      <c r="D37" s="33"/>
      <c r="E37" s="8">
        <f>COUNTIF(E8:E31,"&lt;70")</f>
        <v>2</v>
      </c>
      <c r="F37" s="8">
        <f>COUNTIF(F8:F31,"&lt;70")</f>
        <v>13</v>
      </c>
      <c r="G37" s="8">
        <v>0</v>
      </c>
      <c r="H37" s="8">
        <v>0</v>
      </c>
      <c r="I37" s="8">
        <v>0</v>
      </c>
    </row>
    <row r="38" spans="2:9" x14ac:dyDescent="0.25">
      <c r="C38" s="33"/>
      <c r="D38" s="33"/>
      <c r="E38" s="8">
        <f>COUNT(E8:E31)</f>
        <v>24</v>
      </c>
      <c r="F38" s="8">
        <f>COUNT(F8:F31)</f>
        <v>24</v>
      </c>
      <c r="G38" s="8">
        <v>0</v>
      </c>
      <c r="H38" s="8">
        <v>0</v>
      </c>
      <c r="I38" s="8">
        <v>0</v>
      </c>
    </row>
    <row r="39" spans="2:9" x14ac:dyDescent="0.25">
      <c r="C39" s="33"/>
      <c r="D39" s="33"/>
      <c r="E39" s="9">
        <f>E36/E38</f>
        <v>0.91666666666666663</v>
      </c>
      <c r="F39" s="10">
        <f>F36/F38</f>
        <v>0.45833333333333331</v>
      </c>
      <c r="G39" s="10">
        <v>0</v>
      </c>
      <c r="H39" s="10">
        <v>0</v>
      </c>
      <c r="I39" s="10">
        <v>0</v>
      </c>
    </row>
    <row r="40" spans="2:9" x14ac:dyDescent="0.25">
      <c r="C40" s="33"/>
      <c r="D40" s="33"/>
      <c r="E40" s="9">
        <f>E37/E38</f>
        <v>8.3333333333333329E-2</v>
      </c>
      <c r="F40" s="9">
        <f>F37/F38</f>
        <v>0.54166666666666663</v>
      </c>
      <c r="G40" s="10">
        <v>1</v>
      </c>
      <c r="H40" s="10">
        <v>1</v>
      </c>
      <c r="I40" s="10">
        <v>1</v>
      </c>
    </row>
  </sheetData>
  <mergeCells count="8">
    <mergeCell ref="C39:D39"/>
    <mergeCell ref="C40:D40"/>
    <mergeCell ref="C36:D36"/>
    <mergeCell ref="B1:H1"/>
    <mergeCell ref="C2:H2"/>
    <mergeCell ref="F5:I5"/>
    <mergeCell ref="C37:D37"/>
    <mergeCell ref="C38:D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3789-11A1-4FAE-8618-3FE0A6272F22}">
  <dimension ref="B1:I36"/>
  <sheetViews>
    <sheetView topLeftCell="D22" zoomScale="120" zoomScaleNormal="120" workbookViewId="0">
      <selection activeCell="E33" sqref="E33"/>
    </sheetView>
  </sheetViews>
  <sheetFormatPr baseColWidth="10" defaultRowHeight="15" x14ac:dyDescent="0.25"/>
  <cols>
    <col min="4" max="4" width="35.140625" customWidth="1"/>
    <col min="11" max="11" width="19.85546875" customWidth="1"/>
  </cols>
  <sheetData>
    <row r="1" spans="2:9" ht="15.75" x14ac:dyDescent="0.25">
      <c r="B1" s="35" t="s">
        <v>8</v>
      </c>
      <c r="C1" s="35"/>
      <c r="D1" s="35"/>
      <c r="E1" s="35"/>
      <c r="F1" s="35"/>
      <c r="G1" s="35"/>
      <c r="H1" s="35"/>
      <c r="I1" s="2"/>
    </row>
    <row r="2" spans="2:9" x14ac:dyDescent="0.25">
      <c r="C2" s="36" t="s">
        <v>7</v>
      </c>
      <c r="D2" s="36"/>
      <c r="E2" s="36"/>
      <c r="F2" s="36"/>
      <c r="G2" s="36"/>
      <c r="H2" s="36"/>
      <c r="I2" s="1"/>
    </row>
    <row r="3" spans="2:9" x14ac:dyDescent="0.25">
      <c r="C3" t="s">
        <v>0</v>
      </c>
      <c r="D3" s="21" t="s">
        <v>15</v>
      </c>
      <c r="E3" s="38" t="s">
        <v>49</v>
      </c>
      <c r="F3" s="38"/>
      <c r="H3" t="s">
        <v>1</v>
      </c>
      <c r="I3" s="14">
        <v>45924</v>
      </c>
    </row>
    <row r="5" spans="2:9" x14ac:dyDescent="0.25">
      <c r="C5" t="s">
        <v>2</v>
      </c>
      <c r="D5" s="22" t="s">
        <v>50</v>
      </c>
      <c r="E5" s="1"/>
      <c r="F5" s="37" t="s">
        <v>14</v>
      </c>
      <c r="G5" s="37"/>
      <c r="H5" s="37"/>
      <c r="I5" s="37"/>
    </row>
    <row r="7" spans="2:9" x14ac:dyDescent="0.25">
      <c r="B7" s="3" t="s">
        <v>3</v>
      </c>
      <c r="C7" s="3" t="s">
        <v>5</v>
      </c>
      <c r="D7" s="23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ht="22.5" customHeight="1" x14ac:dyDescent="0.25">
      <c r="B8" s="5">
        <v>1</v>
      </c>
      <c r="C8" s="4" t="s">
        <v>17</v>
      </c>
      <c r="D8" s="26" t="s">
        <v>33</v>
      </c>
      <c r="E8" s="4">
        <v>49</v>
      </c>
      <c r="F8" s="4">
        <v>58</v>
      </c>
      <c r="G8" s="4">
        <v>0</v>
      </c>
      <c r="H8" s="4">
        <v>0</v>
      </c>
      <c r="I8" s="13">
        <f>SUM(E8:H8)/4</f>
        <v>26.75</v>
      </c>
    </row>
    <row r="9" spans="2:9" ht="21" customHeight="1" x14ac:dyDescent="0.25">
      <c r="B9" s="5">
        <f>B8+1</f>
        <v>2</v>
      </c>
      <c r="C9" s="4" t="s">
        <v>18</v>
      </c>
      <c r="D9" s="26" t="s">
        <v>34</v>
      </c>
      <c r="E9" s="4">
        <v>48</v>
      </c>
      <c r="F9" s="4">
        <v>56</v>
      </c>
      <c r="G9" s="4">
        <v>0</v>
      </c>
      <c r="H9" s="4">
        <v>0</v>
      </c>
      <c r="I9" s="13">
        <f t="shared" ref="I9:I23" si="0">SUM(E9:H9)/4</f>
        <v>26</v>
      </c>
    </row>
    <row r="10" spans="2:9" ht="17.25" customHeight="1" x14ac:dyDescent="0.25">
      <c r="B10" s="5">
        <v>3</v>
      </c>
      <c r="C10" s="4" t="s">
        <v>19</v>
      </c>
      <c r="D10" s="26" t="s">
        <v>35</v>
      </c>
      <c r="E10" s="4">
        <v>43</v>
      </c>
      <c r="F10" s="4">
        <v>56</v>
      </c>
      <c r="G10" s="4">
        <v>0</v>
      </c>
      <c r="H10" s="4">
        <v>0</v>
      </c>
      <c r="I10" s="13">
        <v>0</v>
      </c>
    </row>
    <row r="11" spans="2:9" ht="18" customHeight="1" x14ac:dyDescent="0.25">
      <c r="B11" s="5">
        <v>4</v>
      </c>
      <c r="C11" s="4" t="s">
        <v>20</v>
      </c>
      <c r="D11" s="26" t="s">
        <v>36</v>
      </c>
      <c r="E11" s="4">
        <v>56</v>
      </c>
      <c r="F11" s="4">
        <v>56</v>
      </c>
      <c r="G11" s="4">
        <v>0</v>
      </c>
      <c r="H11" s="4">
        <v>0</v>
      </c>
      <c r="I11" s="13">
        <f t="shared" si="0"/>
        <v>28</v>
      </c>
    </row>
    <row r="12" spans="2:9" ht="16.5" customHeight="1" x14ac:dyDescent="0.25">
      <c r="B12" s="5">
        <v>5</v>
      </c>
      <c r="C12" s="4" t="s">
        <v>21</v>
      </c>
      <c r="D12" s="26" t="s">
        <v>37</v>
      </c>
      <c r="E12" s="4">
        <v>44</v>
      </c>
      <c r="F12" s="4">
        <v>70</v>
      </c>
      <c r="G12" s="4">
        <v>0</v>
      </c>
      <c r="H12" s="4">
        <v>0</v>
      </c>
      <c r="I12" s="13">
        <v>0</v>
      </c>
    </row>
    <row r="13" spans="2:9" ht="18" customHeight="1" x14ac:dyDescent="0.25">
      <c r="B13" s="5">
        <v>6</v>
      </c>
      <c r="C13" s="4" t="s">
        <v>22</v>
      </c>
      <c r="D13" s="26" t="s">
        <v>38</v>
      </c>
      <c r="E13" s="4">
        <v>71</v>
      </c>
      <c r="F13" s="4">
        <v>70</v>
      </c>
      <c r="G13" s="4">
        <v>0</v>
      </c>
      <c r="H13" s="4">
        <v>0</v>
      </c>
      <c r="I13" s="13">
        <v>0</v>
      </c>
    </row>
    <row r="14" spans="2:9" ht="15" customHeight="1" x14ac:dyDescent="0.25">
      <c r="B14" s="5">
        <v>7</v>
      </c>
      <c r="C14" s="4" t="s">
        <v>23</v>
      </c>
      <c r="D14" s="26" t="s">
        <v>39</v>
      </c>
      <c r="E14" s="4">
        <v>74</v>
      </c>
      <c r="F14" s="4">
        <v>70</v>
      </c>
      <c r="G14" s="4">
        <v>0</v>
      </c>
      <c r="H14" s="4">
        <v>0</v>
      </c>
      <c r="I14" s="13">
        <f>SUM(E14:H14)/4</f>
        <v>36</v>
      </c>
    </row>
    <row r="15" spans="2:9" ht="18" customHeight="1" x14ac:dyDescent="0.25">
      <c r="B15" s="5">
        <v>8</v>
      </c>
      <c r="C15" s="4" t="s">
        <v>24</v>
      </c>
      <c r="D15" s="26" t="s">
        <v>40</v>
      </c>
      <c r="E15" s="4">
        <v>39</v>
      </c>
      <c r="F15" s="4">
        <v>40</v>
      </c>
      <c r="G15" s="4">
        <v>0</v>
      </c>
      <c r="H15" s="4">
        <v>0</v>
      </c>
      <c r="I15" s="13">
        <f t="shared" si="0"/>
        <v>19.75</v>
      </c>
    </row>
    <row r="16" spans="2:9" ht="16.5" customHeight="1" x14ac:dyDescent="0.25">
      <c r="B16" s="5">
        <v>9</v>
      </c>
      <c r="C16" s="4" t="s">
        <v>25</v>
      </c>
      <c r="D16" s="26" t="s">
        <v>41</v>
      </c>
      <c r="E16" s="4">
        <v>70</v>
      </c>
      <c r="F16" s="4">
        <v>70</v>
      </c>
      <c r="G16" s="4">
        <v>0</v>
      </c>
      <c r="H16" s="4">
        <v>0</v>
      </c>
      <c r="I16" s="13">
        <f t="shared" si="0"/>
        <v>35</v>
      </c>
    </row>
    <row r="17" spans="2:9" ht="17.25" customHeight="1" x14ac:dyDescent="0.25">
      <c r="B17" s="5">
        <v>10</v>
      </c>
      <c r="C17" s="4" t="s">
        <v>26</v>
      </c>
      <c r="D17" s="26" t="s">
        <v>42</v>
      </c>
      <c r="E17" s="4">
        <v>0</v>
      </c>
      <c r="F17" s="4">
        <v>0</v>
      </c>
      <c r="G17" s="4">
        <v>0</v>
      </c>
      <c r="H17" s="4">
        <v>0</v>
      </c>
      <c r="I17" s="13">
        <f t="shared" si="0"/>
        <v>0</v>
      </c>
    </row>
    <row r="18" spans="2:9" ht="15" customHeight="1" x14ac:dyDescent="0.25">
      <c r="B18" s="5">
        <f t="shared" ref="B18:B19" si="1">B17+1</f>
        <v>11</v>
      </c>
      <c r="C18" s="4" t="s">
        <v>27</v>
      </c>
      <c r="D18" s="26" t="s">
        <v>43</v>
      </c>
      <c r="E18" s="4">
        <v>47</v>
      </c>
      <c r="F18" s="4">
        <v>40</v>
      </c>
      <c r="G18" s="4">
        <v>0</v>
      </c>
      <c r="H18" s="4">
        <v>0</v>
      </c>
      <c r="I18" s="13">
        <f t="shared" si="0"/>
        <v>21.75</v>
      </c>
    </row>
    <row r="19" spans="2:9" ht="15" customHeight="1" x14ac:dyDescent="0.25">
      <c r="B19" s="5">
        <f t="shared" si="1"/>
        <v>12</v>
      </c>
      <c r="C19" s="4" t="s">
        <v>28</v>
      </c>
      <c r="D19" s="26" t="s">
        <v>44</v>
      </c>
      <c r="E19" s="4">
        <v>50</v>
      </c>
      <c r="F19" s="4">
        <v>70</v>
      </c>
      <c r="G19" s="4">
        <v>0</v>
      </c>
      <c r="H19" s="4">
        <v>0</v>
      </c>
      <c r="I19" s="13">
        <f t="shared" si="0"/>
        <v>30</v>
      </c>
    </row>
    <row r="20" spans="2:9" ht="13.5" customHeight="1" x14ac:dyDescent="0.25">
      <c r="B20" s="15">
        <f>B19+1</f>
        <v>13</v>
      </c>
      <c r="C20" s="4" t="s">
        <v>29</v>
      </c>
      <c r="D20" s="26" t="s">
        <v>45</v>
      </c>
      <c r="E20" s="4">
        <v>71</v>
      </c>
      <c r="F20" s="4">
        <v>70</v>
      </c>
      <c r="G20" s="4">
        <v>0</v>
      </c>
      <c r="H20" s="4">
        <v>0</v>
      </c>
      <c r="I20" s="13">
        <f t="shared" si="0"/>
        <v>35.25</v>
      </c>
    </row>
    <row r="21" spans="2:9" ht="17.25" customHeight="1" x14ac:dyDescent="0.25">
      <c r="B21" s="15">
        <v>14</v>
      </c>
      <c r="C21" s="4" t="s">
        <v>30</v>
      </c>
      <c r="D21" s="26" t="s">
        <v>46</v>
      </c>
      <c r="E21" s="4">
        <v>0</v>
      </c>
      <c r="F21" s="4">
        <v>0</v>
      </c>
      <c r="G21" s="4">
        <v>0</v>
      </c>
      <c r="H21" s="4">
        <v>0</v>
      </c>
      <c r="I21" s="13">
        <f t="shared" si="0"/>
        <v>0</v>
      </c>
    </row>
    <row r="22" spans="2:9" ht="17.25" customHeight="1" x14ac:dyDescent="0.25">
      <c r="B22" s="15">
        <v>15</v>
      </c>
      <c r="C22" s="4" t="s">
        <v>31</v>
      </c>
      <c r="D22" s="26" t="s">
        <v>47</v>
      </c>
      <c r="E22" s="4">
        <v>87</v>
      </c>
      <c r="F22" s="4">
        <v>70</v>
      </c>
      <c r="G22" s="4">
        <v>0</v>
      </c>
      <c r="H22" s="4">
        <v>0</v>
      </c>
      <c r="I22" s="13">
        <f>SUM(E22:H22)/4</f>
        <v>39.25</v>
      </c>
    </row>
    <row r="23" spans="2:9" ht="16.5" customHeight="1" x14ac:dyDescent="0.25">
      <c r="B23" s="15">
        <f t="shared" ref="B23" si="2">B22+1</f>
        <v>16</v>
      </c>
      <c r="C23" s="4" t="s">
        <v>32</v>
      </c>
      <c r="D23" s="26" t="s">
        <v>48</v>
      </c>
      <c r="E23" s="4">
        <v>84</v>
      </c>
      <c r="F23" s="4">
        <v>52</v>
      </c>
      <c r="G23" s="4">
        <v>0</v>
      </c>
      <c r="H23" s="4">
        <v>0</v>
      </c>
      <c r="I23" s="13">
        <f t="shared" si="0"/>
        <v>34</v>
      </c>
    </row>
    <row r="24" spans="2:9" ht="17.25" customHeight="1" x14ac:dyDescent="0.25">
      <c r="B24" s="15"/>
      <c r="C24" s="20"/>
      <c r="D24" s="20"/>
      <c r="E24" s="6">
        <f>SUM(E8:E23)</f>
        <v>833</v>
      </c>
      <c r="F24" s="6">
        <f>SUM(F8:F23)</f>
        <v>848</v>
      </c>
      <c r="G24" s="4"/>
      <c r="H24" s="4"/>
      <c r="I24" s="13"/>
    </row>
    <row r="25" spans="2:9" ht="15.75" x14ac:dyDescent="0.25">
      <c r="B25" s="15"/>
      <c r="C25" s="12"/>
      <c r="D25" s="18"/>
      <c r="E25" s="6">
        <f>E24/16</f>
        <v>52.0625</v>
      </c>
      <c r="F25" s="6">
        <f>F24/16</f>
        <v>53</v>
      </c>
      <c r="G25" s="4"/>
      <c r="H25" s="4"/>
      <c r="I25" s="13"/>
    </row>
    <row r="26" spans="2:9" ht="15.75" x14ac:dyDescent="0.25">
      <c r="B26" s="15"/>
      <c r="C26" s="12"/>
      <c r="D26" s="18"/>
      <c r="E26" s="6">
        <f>COUNTIF(E8:E23,"&gt;=52.06")</f>
        <v>7</v>
      </c>
      <c r="F26" s="6">
        <f>COUNTIF(F8:F23,"&gt;=53")</f>
        <v>11</v>
      </c>
      <c r="G26" s="4"/>
      <c r="H26" s="4"/>
      <c r="I26" s="13"/>
    </row>
    <row r="27" spans="2:9" ht="15.75" x14ac:dyDescent="0.25">
      <c r="B27" s="15"/>
      <c r="C27" s="12"/>
      <c r="D27" s="18"/>
      <c r="E27" s="6">
        <f>(7*100)/16</f>
        <v>43.75</v>
      </c>
      <c r="F27" s="6">
        <f>(11*100)/16</f>
        <v>68.75</v>
      </c>
      <c r="G27" s="4"/>
      <c r="H27" s="4"/>
      <c r="I27" s="13"/>
    </row>
    <row r="28" spans="2:9" x14ac:dyDescent="0.25">
      <c r="C28" s="34"/>
      <c r="D28" s="34"/>
      <c r="E28" s="7">
        <f>COUNTIF(E8:E23,"&gt;=70")</f>
        <v>6</v>
      </c>
      <c r="F28" s="7">
        <f>COUNTIF(F8:F27,"&gt;=70")</f>
        <v>8</v>
      </c>
      <c r="G28" s="7">
        <f>COUNTIF(G8:G27,"&gt;=70")</f>
        <v>0</v>
      </c>
      <c r="H28" s="7">
        <f>COUNTIF(H8:H27,"&gt;=70")</f>
        <v>0</v>
      </c>
      <c r="I28" s="11">
        <f>COUNTIF(I8:I27,"&gt;=70")</f>
        <v>0</v>
      </c>
    </row>
    <row r="29" spans="2:9" x14ac:dyDescent="0.25">
      <c r="C29" s="33"/>
      <c r="D29" s="33"/>
      <c r="E29" s="8">
        <f>COUNTIF(E8:E23,"&lt;70")</f>
        <v>10</v>
      </c>
      <c r="F29" s="8">
        <f>COUNTIF(F8:F23,"&lt;70")</f>
        <v>9</v>
      </c>
      <c r="G29" s="8">
        <v>0</v>
      </c>
      <c r="H29" s="8">
        <v>0</v>
      </c>
      <c r="I29" s="8">
        <v>0</v>
      </c>
    </row>
    <row r="30" spans="2:9" x14ac:dyDescent="0.25">
      <c r="C30" s="33"/>
      <c r="D30" s="33"/>
      <c r="E30" s="8">
        <f>COUNT(E8:E23)</f>
        <v>16</v>
      </c>
      <c r="F30" s="8">
        <f>COUNT(F8:F23)</f>
        <v>16</v>
      </c>
      <c r="G30" s="8">
        <v>0</v>
      </c>
      <c r="H30" s="8">
        <v>0</v>
      </c>
      <c r="I30" s="8">
        <v>0</v>
      </c>
    </row>
    <row r="31" spans="2:9" x14ac:dyDescent="0.25">
      <c r="C31" s="33"/>
      <c r="D31" s="33"/>
      <c r="E31" s="9">
        <f>E28/E30</f>
        <v>0.375</v>
      </c>
      <c r="F31" s="10">
        <f>F28/F30</f>
        <v>0.5</v>
      </c>
      <c r="G31" s="10">
        <v>0</v>
      </c>
      <c r="H31" s="10">
        <v>0</v>
      </c>
      <c r="I31" s="10">
        <v>0</v>
      </c>
    </row>
    <row r="32" spans="2:9" x14ac:dyDescent="0.25">
      <c r="C32" s="33"/>
      <c r="D32" s="33"/>
      <c r="E32" s="9">
        <f>E29/E30</f>
        <v>0.625</v>
      </c>
      <c r="F32" s="9">
        <f>F29/F30</f>
        <v>0.5625</v>
      </c>
      <c r="G32" s="10">
        <v>1</v>
      </c>
      <c r="H32" s="10">
        <v>1</v>
      </c>
      <c r="I32" s="10">
        <v>1</v>
      </c>
    </row>
    <row r="33" spans="3:8" x14ac:dyDescent="0.25">
      <c r="C33" s="33"/>
      <c r="D33" s="33"/>
    </row>
    <row r="34" spans="3:8" x14ac:dyDescent="0.25">
      <c r="C34" s="1"/>
      <c r="D34" s="1"/>
    </row>
    <row r="35" spans="3:8" x14ac:dyDescent="0.25">
      <c r="E35" s="37"/>
      <c r="F35" s="37"/>
      <c r="G35" s="37"/>
      <c r="H35" s="37"/>
    </row>
    <row r="36" spans="3:8" x14ac:dyDescent="0.25">
      <c r="E36" s="32" t="s">
        <v>12</v>
      </c>
      <c r="F36" s="32"/>
      <c r="G36" s="32"/>
      <c r="H36" s="32"/>
    </row>
  </sheetData>
  <sortState xmlns:xlrd2="http://schemas.microsoft.com/office/spreadsheetml/2017/richdata2" ref="K8:M24">
    <sortCondition ref="K7:K24"/>
  </sortState>
  <mergeCells count="12">
    <mergeCell ref="B1:H1"/>
    <mergeCell ref="C2:H2"/>
    <mergeCell ref="E3:F3"/>
    <mergeCell ref="F5:I5"/>
    <mergeCell ref="C28:D28"/>
    <mergeCell ref="C32:D32"/>
    <mergeCell ref="C33:D33"/>
    <mergeCell ref="E35:H35"/>
    <mergeCell ref="E36:H36"/>
    <mergeCell ref="C29:D29"/>
    <mergeCell ref="C30:D30"/>
    <mergeCell ref="C31:D3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FD1D-E524-471A-9463-3493D0F7EB20}">
  <dimension ref="B1:I47"/>
  <sheetViews>
    <sheetView tabSelected="1" topLeftCell="D33" zoomScale="110" zoomScaleNormal="110" workbookViewId="0">
      <selection activeCell="F44" sqref="F44"/>
    </sheetView>
  </sheetViews>
  <sheetFormatPr baseColWidth="10" defaultRowHeight="15" x14ac:dyDescent="0.25"/>
  <cols>
    <col min="1" max="1" width="3.7109375" customWidth="1"/>
    <col min="4" max="4" width="34.42578125" customWidth="1"/>
  </cols>
  <sheetData>
    <row r="1" spans="2:9" ht="15.75" x14ac:dyDescent="0.25">
      <c r="B1" s="35" t="s">
        <v>8</v>
      </c>
      <c r="C1" s="35"/>
      <c r="D1" s="35"/>
      <c r="E1" s="35"/>
      <c r="F1" s="35"/>
      <c r="G1" s="35"/>
      <c r="H1" s="35"/>
      <c r="I1" s="2"/>
    </row>
    <row r="2" spans="2:9" x14ac:dyDescent="0.25">
      <c r="C2" s="36" t="s">
        <v>7</v>
      </c>
      <c r="D2" s="36"/>
      <c r="E2" s="36"/>
      <c r="F2" s="36"/>
      <c r="G2" s="36"/>
      <c r="H2" s="36"/>
      <c r="I2" s="1"/>
    </row>
    <row r="3" spans="2:9" x14ac:dyDescent="0.25">
      <c r="C3" t="s">
        <v>0</v>
      </c>
      <c r="D3" s="21" t="s">
        <v>15</v>
      </c>
      <c r="F3" s="21" t="s">
        <v>51</v>
      </c>
      <c r="H3" t="s">
        <v>1</v>
      </c>
      <c r="I3" s="14">
        <v>45924</v>
      </c>
    </row>
    <row r="5" spans="2:9" x14ac:dyDescent="0.25">
      <c r="C5" t="s">
        <v>2</v>
      </c>
      <c r="D5" s="22" t="s">
        <v>50</v>
      </c>
      <c r="E5" s="1"/>
      <c r="F5" s="37" t="s">
        <v>14</v>
      </c>
      <c r="G5" s="37"/>
      <c r="H5" s="37"/>
      <c r="I5" s="37"/>
    </row>
    <row r="7" spans="2:9" x14ac:dyDescent="0.25">
      <c r="B7" s="3" t="s">
        <v>3</v>
      </c>
      <c r="C7" s="3" t="s">
        <v>5</v>
      </c>
      <c r="D7" s="23" t="s">
        <v>4</v>
      </c>
      <c r="E7" s="4" t="s">
        <v>6</v>
      </c>
      <c r="F7" s="4" t="s">
        <v>9</v>
      </c>
      <c r="G7" s="4" t="s">
        <v>10</v>
      </c>
      <c r="H7" s="4" t="s">
        <v>11</v>
      </c>
      <c r="I7" s="6" t="s">
        <v>13</v>
      </c>
    </row>
    <row r="8" spans="2:9" x14ac:dyDescent="0.25">
      <c r="B8" s="5">
        <v>1</v>
      </c>
      <c r="C8" s="4" t="s">
        <v>52</v>
      </c>
      <c r="D8" s="26" t="s">
        <v>79</v>
      </c>
      <c r="E8" s="4">
        <v>51</v>
      </c>
      <c r="F8" s="4">
        <v>70</v>
      </c>
      <c r="G8" s="4">
        <v>0</v>
      </c>
      <c r="H8" s="4">
        <v>0</v>
      </c>
      <c r="I8" s="13">
        <f>SUM(E8:H8)/4</f>
        <v>30.25</v>
      </c>
    </row>
    <row r="9" spans="2:9" x14ac:dyDescent="0.25">
      <c r="B9" s="5">
        <f>B8+1</f>
        <v>2</v>
      </c>
      <c r="C9" s="4" t="s">
        <v>53</v>
      </c>
      <c r="D9" s="26" t="s">
        <v>80</v>
      </c>
      <c r="E9" s="4">
        <v>82</v>
      </c>
      <c r="F9" s="4">
        <v>70</v>
      </c>
      <c r="G9" s="4">
        <v>0</v>
      </c>
      <c r="H9" s="4">
        <v>0</v>
      </c>
      <c r="I9" s="13">
        <f t="shared" ref="I9:I25" si="0">SUM(E9:H9)/4</f>
        <v>38</v>
      </c>
    </row>
    <row r="10" spans="2:9" x14ac:dyDescent="0.25">
      <c r="B10" s="5">
        <v>3</v>
      </c>
      <c r="C10" s="4" t="s">
        <v>54</v>
      </c>
      <c r="D10" s="26" t="s">
        <v>81</v>
      </c>
      <c r="E10" s="4">
        <v>78</v>
      </c>
      <c r="F10" s="4">
        <v>70</v>
      </c>
      <c r="G10" s="4">
        <v>0</v>
      </c>
      <c r="H10" s="4">
        <v>0</v>
      </c>
      <c r="I10" s="13">
        <v>0</v>
      </c>
    </row>
    <row r="11" spans="2:9" x14ac:dyDescent="0.25">
      <c r="B11" s="5">
        <v>4</v>
      </c>
      <c r="C11" s="4" t="s">
        <v>55</v>
      </c>
      <c r="D11" s="26" t="s">
        <v>82</v>
      </c>
      <c r="E11" s="4">
        <v>59</v>
      </c>
      <c r="F11" s="4">
        <v>40</v>
      </c>
      <c r="G11" s="4">
        <v>0</v>
      </c>
      <c r="H11" s="4">
        <v>0</v>
      </c>
      <c r="I11" s="13">
        <f t="shared" si="0"/>
        <v>24.75</v>
      </c>
    </row>
    <row r="12" spans="2:9" x14ac:dyDescent="0.25">
      <c r="B12" s="5">
        <v>5</v>
      </c>
      <c r="C12" s="4" t="s">
        <v>56</v>
      </c>
      <c r="D12" s="26" t="s">
        <v>83</v>
      </c>
      <c r="E12" s="4">
        <v>84</v>
      </c>
      <c r="F12" s="4">
        <v>70</v>
      </c>
      <c r="G12" s="4">
        <v>0</v>
      </c>
      <c r="H12" s="4">
        <v>0</v>
      </c>
      <c r="I12" s="13">
        <v>0</v>
      </c>
    </row>
    <row r="13" spans="2:9" x14ac:dyDescent="0.25">
      <c r="B13" s="5">
        <v>6</v>
      </c>
      <c r="C13" s="4" t="s">
        <v>57</v>
      </c>
      <c r="D13" s="26" t="s">
        <v>84</v>
      </c>
      <c r="E13" s="4">
        <v>0</v>
      </c>
      <c r="F13" s="4">
        <v>38</v>
      </c>
      <c r="G13" s="4">
        <v>0</v>
      </c>
      <c r="H13" s="4">
        <v>0</v>
      </c>
      <c r="I13" s="13">
        <v>0</v>
      </c>
    </row>
    <row r="14" spans="2:9" x14ac:dyDescent="0.25">
      <c r="B14" s="5">
        <v>7</v>
      </c>
      <c r="C14" s="4" t="s">
        <v>58</v>
      </c>
      <c r="D14" s="26" t="s">
        <v>85</v>
      </c>
      <c r="E14" s="4">
        <v>0</v>
      </c>
      <c r="F14" s="4">
        <v>0</v>
      </c>
      <c r="G14" s="4">
        <v>0</v>
      </c>
      <c r="H14" s="4">
        <v>0</v>
      </c>
      <c r="I14" s="13">
        <f>SUM(E14:H14)/4</f>
        <v>0</v>
      </c>
    </row>
    <row r="15" spans="2:9" x14ac:dyDescent="0.25">
      <c r="B15" s="5">
        <v>8</v>
      </c>
      <c r="C15" s="4" t="s">
        <v>59</v>
      </c>
      <c r="D15" s="26" t="s">
        <v>86</v>
      </c>
      <c r="E15" s="4">
        <v>70</v>
      </c>
      <c r="F15" s="4">
        <v>30</v>
      </c>
      <c r="G15" s="4">
        <v>0</v>
      </c>
      <c r="H15" s="4">
        <v>0</v>
      </c>
      <c r="I15" s="13">
        <f t="shared" si="0"/>
        <v>25</v>
      </c>
    </row>
    <row r="16" spans="2:9" x14ac:dyDescent="0.25">
      <c r="B16" s="5">
        <v>9</v>
      </c>
      <c r="C16" s="4" t="s">
        <v>60</v>
      </c>
      <c r="D16" s="26" t="s">
        <v>87</v>
      </c>
      <c r="E16" s="4">
        <v>74</v>
      </c>
      <c r="F16" s="4">
        <v>42</v>
      </c>
      <c r="G16" s="4">
        <v>0</v>
      </c>
      <c r="H16" s="4">
        <v>0</v>
      </c>
      <c r="I16" s="13">
        <f t="shared" si="0"/>
        <v>29</v>
      </c>
    </row>
    <row r="17" spans="2:9" x14ac:dyDescent="0.25">
      <c r="B17" s="5">
        <v>10</v>
      </c>
      <c r="C17" s="4" t="s">
        <v>61</v>
      </c>
      <c r="D17" s="26" t="s">
        <v>88</v>
      </c>
      <c r="E17" s="4">
        <v>57</v>
      </c>
      <c r="F17" s="4">
        <v>70</v>
      </c>
      <c r="G17" s="4">
        <v>0</v>
      </c>
      <c r="H17" s="4">
        <v>0</v>
      </c>
      <c r="I17" s="13">
        <f t="shared" si="0"/>
        <v>31.75</v>
      </c>
    </row>
    <row r="18" spans="2:9" x14ac:dyDescent="0.25">
      <c r="B18" s="5">
        <f t="shared" ref="B18:B19" si="1">B17+1</f>
        <v>11</v>
      </c>
      <c r="C18" s="4" t="s">
        <v>62</v>
      </c>
      <c r="D18" s="26" t="s">
        <v>89</v>
      </c>
      <c r="E18" s="4">
        <v>86</v>
      </c>
      <c r="F18" s="4">
        <v>70</v>
      </c>
      <c r="G18" s="4">
        <v>0</v>
      </c>
      <c r="H18" s="4">
        <v>0</v>
      </c>
      <c r="I18" s="13">
        <f t="shared" si="0"/>
        <v>39</v>
      </c>
    </row>
    <row r="19" spans="2:9" x14ac:dyDescent="0.25">
      <c r="B19" s="5">
        <f t="shared" si="1"/>
        <v>12</v>
      </c>
      <c r="C19" s="4" t="s">
        <v>63</v>
      </c>
      <c r="D19" s="26" t="s">
        <v>90</v>
      </c>
      <c r="E19" s="4">
        <v>84</v>
      </c>
      <c r="F19" s="4">
        <v>56</v>
      </c>
      <c r="G19" s="4">
        <v>0</v>
      </c>
      <c r="H19" s="4">
        <v>0</v>
      </c>
      <c r="I19" s="13">
        <f t="shared" si="0"/>
        <v>35</v>
      </c>
    </row>
    <row r="20" spans="2:9" x14ac:dyDescent="0.25">
      <c r="B20" s="15">
        <f>B19+1</f>
        <v>13</v>
      </c>
      <c r="C20" s="4" t="s">
        <v>64</v>
      </c>
      <c r="D20" s="26" t="s">
        <v>91</v>
      </c>
      <c r="E20" s="4">
        <v>0</v>
      </c>
      <c r="F20" s="4">
        <v>0</v>
      </c>
      <c r="G20" s="4">
        <v>0</v>
      </c>
      <c r="H20" s="4">
        <v>0</v>
      </c>
      <c r="I20" s="13">
        <f t="shared" si="0"/>
        <v>0</v>
      </c>
    </row>
    <row r="21" spans="2:9" x14ac:dyDescent="0.25">
      <c r="B21" s="15">
        <v>14</v>
      </c>
      <c r="C21" s="4" t="s">
        <v>65</v>
      </c>
      <c r="D21" s="26" t="s">
        <v>92</v>
      </c>
      <c r="E21" s="4">
        <v>51</v>
      </c>
      <c r="F21" s="4">
        <v>70</v>
      </c>
      <c r="G21" s="4">
        <v>0</v>
      </c>
      <c r="H21" s="4">
        <v>0</v>
      </c>
      <c r="I21" s="13">
        <f t="shared" si="0"/>
        <v>30.25</v>
      </c>
    </row>
    <row r="22" spans="2:9" x14ac:dyDescent="0.25">
      <c r="B22" s="15">
        <v>15</v>
      </c>
      <c r="C22" s="4" t="s">
        <v>66</v>
      </c>
      <c r="D22" s="26" t="s">
        <v>93</v>
      </c>
      <c r="E22" s="4">
        <v>59</v>
      </c>
      <c r="F22" s="4">
        <v>55</v>
      </c>
      <c r="G22" s="4">
        <v>0</v>
      </c>
      <c r="H22" s="4">
        <v>0</v>
      </c>
      <c r="I22" s="13">
        <f>SUM(E22:H22)/4</f>
        <v>28.5</v>
      </c>
    </row>
    <row r="23" spans="2:9" x14ac:dyDescent="0.25">
      <c r="B23" s="15">
        <f t="shared" ref="B23" si="2">B22+1</f>
        <v>16</v>
      </c>
      <c r="C23" s="4" t="s">
        <v>67</v>
      </c>
      <c r="D23" s="26" t="s">
        <v>94</v>
      </c>
      <c r="E23" s="4">
        <v>70</v>
      </c>
      <c r="F23" s="4">
        <v>58</v>
      </c>
      <c r="G23" s="4">
        <v>0</v>
      </c>
      <c r="H23" s="4">
        <v>0</v>
      </c>
      <c r="I23" s="13">
        <f t="shared" si="0"/>
        <v>32</v>
      </c>
    </row>
    <row r="24" spans="2:9" x14ac:dyDescent="0.25">
      <c r="B24" s="15">
        <v>17</v>
      </c>
      <c r="C24" s="4" t="s">
        <v>68</v>
      </c>
      <c r="D24" s="26" t="s">
        <v>95</v>
      </c>
      <c r="E24" s="4">
        <v>72</v>
      </c>
      <c r="F24" s="4">
        <v>70</v>
      </c>
      <c r="G24" s="4">
        <v>0</v>
      </c>
      <c r="H24" s="4">
        <v>0</v>
      </c>
      <c r="I24" s="13">
        <f t="shared" si="0"/>
        <v>35.5</v>
      </c>
    </row>
    <row r="25" spans="2:9" x14ac:dyDescent="0.25">
      <c r="B25" s="15">
        <v>18</v>
      </c>
      <c r="C25" s="4" t="s">
        <v>69</v>
      </c>
      <c r="D25" s="26" t="s">
        <v>96</v>
      </c>
      <c r="E25" s="4">
        <v>0</v>
      </c>
      <c r="F25" s="4">
        <v>10</v>
      </c>
      <c r="G25" s="4">
        <v>0</v>
      </c>
      <c r="H25" s="4">
        <v>0</v>
      </c>
      <c r="I25" s="13">
        <f t="shared" si="0"/>
        <v>2.5</v>
      </c>
    </row>
    <row r="26" spans="2:9" x14ac:dyDescent="0.25">
      <c r="B26" s="15">
        <v>19</v>
      </c>
      <c r="C26" s="4" t="s">
        <v>70</v>
      </c>
      <c r="D26" s="26" t="s">
        <v>97</v>
      </c>
      <c r="E26" s="4">
        <v>90</v>
      </c>
      <c r="F26" s="4">
        <v>70</v>
      </c>
      <c r="G26" s="4">
        <v>0</v>
      </c>
      <c r="H26" s="4">
        <v>0</v>
      </c>
      <c r="I26" s="4">
        <v>0</v>
      </c>
    </row>
    <row r="27" spans="2:9" x14ac:dyDescent="0.25">
      <c r="B27" s="15">
        <f>B26+1</f>
        <v>20</v>
      </c>
      <c r="C27" s="4" t="s">
        <v>71</v>
      </c>
      <c r="D27" s="26" t="s">
        <v>98</v>
      </c>
      <c r="E27" s="4">
        <v>36</v>
      </c>
      <c r="F27" s="4">
        <v>0</v>
      </c>
      <c r="G27" s="4">
        <v>0</v>
      </c>
      <c r="H27" s="4">
        <v>0</v>
      </c>
      <c r="I27" s="4">
        <v>0</v>
      </c>
    </row>
    <row r="28" spans="2:9" x14ac:dyDescent="0.25">
      <c r="B28" s="15">
        <f t="shared" ref="B28:B34" si="3">B27+1</f>
        <v>21</v>
      </c>
      <c r="C28" s="4" t="s">
        <v>72</v>
      </c>
      <c r="D28" s="26" t="s">
        <v>99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2:9" x14ac:dyDescent="0.25">
      <c r="B29" s="15">
        <f t="shared" si="3"/>
        <v>22</v>
      </c>
      <c r="C29" s="4" t="s">
        <v>73</v>
      </c>
      <c r="D29" s="26" t="s">
        <v>100</v>
      </c>
      <c r="E29" s="4">
        <v>61</v>
      </c>
      <c r="F29" s="4">
        <v>38</v>
      </c>
      <c r="G29" s="4">
        <v>0</v>
      </c>
      <c r="H29" s="4">
        <v>0</v>
      </c>
      <c r="I29" s="4">
        <v>0</v>
      </c>
    </row>
    <row r="30" spans="2:9" x14ac:dyDescent="0.25">
      <c r="B30" s="15">
        <f t="shared" si="3"/>
        <v>23</v>
      </c>
      <c r="C30" s="4" t="s">
        <v>74</v>
      </c>
      <c r="D30" s="26" t="s">
        <v>101</v>
      </c>
      <c r="E30" s="4">
        <v>76</v>
      </c>
      <c r="F30" s="4">
        <v>54</v>
      </c>
      <c r="G30" s="4">
        <v>0</v>
      </c>
      <c r="H30" s="4">
        <v>0</v>
      </c>
      <c r="I30" s="4">
        <v>0</v>
      </c>
    </row>
    <row r="31" spans="2:9" x14ac:dyDescent="0.25">
      <c r="B31" s="15">
        <f t="shared" si="3"/>
        <v>24</v>
      </c>
      <c r="C31" s="4" t="s">
        <v>75</v>
      </c>
      <c r="D31" s="26" t="s">
        <v>102</v>
      </c>
      <c r="E31" s="4">
        <v>17</v>
      </c>
      <c r="F31" s="4">
        <v>0</v>
      </c>
      <c r="G31" s="4">
        <v>0</v>
      </c>
      <c r="H31" s="4">
        <v>0</v>
      </c>
      <c r="I31" s="4">
        <v>0</v>
      </c>
    </row>
    <row r="32" spans="2:9" x14ac:dyDescent="0.25">
      <c r="B32" s="15">
        <f t="shared" si="3"/>
        <v>25</v>
      </c>
      <c r="C32" s="4" t="s">
        <v>76</v>
      </c>
      <c r="D32" s="26" t="s">
        <v>103</v>
      </c>
      <c r="E32" s="4">
        <v>70</v>
      </c>
      <c r="F32" s="4">
        <v>42</v>
      </c>
      <c r="G32" s="4">
        <v>0</v>
      </c>
      <c r="H32" s="4">
        <v>0</v>
      </c>
      <c r="I32" s="4">
        <v>0</v>
      </c>
    </row>
    <row r="33" spans="2:9" x14ac:dyDescent="0.25">
      <c r="B33" s="15">
        <f t="shared" si="3"/>
        <v>26</v>
      </c>
      <c r="C33" s="4" t="s">
        <v>77</v>
      </c>
      <c r="D33" s="26" t="s">
        <v>104</v>
      </c>
      <c r="E33" s="4">
        <v>78</v>
      </c>
      <c r="F33" s="4">
        <v>42</v>
      </c>
      <c r="G33" s="4">
        <v>0</v>
      </c>
      <c r="H33" s="4">
        <v>0</v>
      </c>
      <c r="I33" s="4">
        <v>0</v>
      </c>
    </row>
    <row r="34" spans="2:9" x14ac:dyDescent="0.25">
      <c r="B34" s="15">
        <f t="shared" si="3"/>
        <v>27</v>
      </c>
      <c r="C34" s="4" t="s">
        <v>78</v>
      </c>
      <c r="D34" s="26" t="s">
        <v>105</v>
      </c>
      <c r="E34" s="4">
        <v>28</v>
      </c>
      <c r="F34" s="4">
        <v>24</v>
      </c>
      <c r="G34" s="4">
        <v>0</v>
      </c>
      <c r="H34" s="4">
        <v>0</v>
      </c>
      <c r="I34" s="4">
        <v>0</v>
      </c>
    </row>
    <row r="35" spans="2:9" ht="15.75" x14ac:dyDescent="0.25">
      <c r="B35" s="15"/>
      <c r="C35" s="12"/>
      <c r="D35" s="18"/>
      <c r="E35" s="4">
        <f>SUM(E8:E34)</f>
        <v>1433</v>
      </c>
      <c r="F35" s="4">
        <f>SUM(F8:F34)</f>
        <v>1159</v>
      </c>
      <c r="G35" s="4"/>
      <c r="H35" s="4"/>
      <c r="I35" s="13"/>
    </row>
    <row r="36" spans="2:9" x14ac:dyDescent="0.25">
      <c r="B36" s="29"/>
      <c r="E36" s="30">
        <f>E35/27</f>
        <v>53.074074074074076</v>
      </c>
      <c r="F36" s="30">
        <f>F35/27</f>
        <v>42.925925925925924</v>
      </c>
      <c r="G36" s="30"/>
      <c r="H36" s="30"/>
      <c r="I36" s="31"/>
    </row>
    <row r="37" spans="2:9" x14ac:dyDescent="0.25">
      <c r="B37" s="29"/>
      <c r="E37" s="30">
        <f>COUNTIF(E8:E34,"&gt;=53.074")</f>
        <v>17</v>
      </c>
      <c r="F37" s="30">
        <f>COUNTIF(F8:F34,"&gt;=42.9259")</f>
        <v>13</v>
      </c>
      <c r="G37" s="30"/>
      <c r="H37" s="30"/>
      <c r="I37" s="31"/>
    </row>
    <row r="38" spans="2:9" x14ac:dyDescent="0.25">
      <c r="B38" s="29"/>
      <c r="E38" s="30">
        <f>(17*100)/27</f>
        <v>62.962962962962962</v>
      </c>
      <c r="F38" s="30">
        <f>(13*100)/27</f>
        <v>48.148148148148145</v>
      </c>
      <c r="G38" s="30"/>
      <c r="H38" s="30"/>
      <c r="I38" s="31"/>
    </row>
    <row r="39" spans="2:9" x14ac:dyDescent="0.25">
      <c r="E39" s="7">
        <f>COUNTIF(E8:E34,"&gt;=70")</f>
        <v>13</v>
      </c>
      <c r="F39" s="7">
        <f>COUNTIF(F8:F34,"&gt;=70")</f>
        <v>9</v>
      </c>
      <c r="G39" s="7">
        <f>COUNTIF(G8:G35,"&gt;=70")</f>
        <v>0</v>
      </c>
      <c r="H39" s="7">
        <f>COUNTIF(H8:H35,"&gt;=70")</f>
        <v>0</v>
      </c>
      <c r="I39" s="11">
        <f>COUNTIF(I8:I35,"&gt;=70")</f>
        <v>0</v>
      </c>
    </row>
    <row r="40" spans="2:9" x14ac:dyDescent="0.25">
      <c r="C40" s="33"/>
      <c r="D40" s="33"/>
      <c r="E40" s="8">
        <f>COUNTIF(E8:E34,"&lt;70")</f>
        <v>14</v>
      </c>
      <c r="F40" s="8">
        <f>COUNTIF(F8:F34,"&lt;70")</f>
        <v>18</v>
      </c>
      <c r="G40" s="8">
        <v>0</v>
      </c>
      <c r="H40" s="8">
        <v>0</v>
      </c>
      <c r="I40" s="8">
        <v>0</v>
      </c>
    </row>
    <row r="41" spans="2:9" x14ac:dyDescent="0.25">
      <c r="C41" s="33"/>
      <c r="D41" s="33"/>
      <c r="E41" s="8">
        <f>COUNT(E8:E34)</f>
        <v>27</v>
      </c>
      <c r="F41" s="8">
        <f>COUNT(F8:F34)</f>
        <v>27</v>
      </c>
      <c r="G41" s="8">
        <v>0</v>
      </c>
      <c r="H41" s="8">
        <v>0</v>
      </c>
      <c r="I41" s="8">
        <v>0</v>
      </c>
    </row>
    <row r="42" spans="2:9" x14ac:dyDescent="0.25">
      <c r="C42" s="33"/>
      <c r="D42" s="33"/>
      <c r="E42" s="9">
        <f>E39/E41</f>
        <v>0.48148148148148145</v>
      </c>
      <c r="F42" s="10">
        <f>F39/F41</f>
        <v>0.33333333333333331</v>
      </c>
      <c r="G42" s="10">
        <v>0</v>
      </c>
      <c r="H42" s="10">
        <v>0</v>
      </c>
      <c r="I42" s="10">
        <v>0</v>
      </c>
    </row>
    <row r="43" spans="2:9" x14ac:dyDescent="0.25">
      <c r="C43" s="33"/>
      <c r="D43" s="33"/>
      <c r="E43" s="9">
        <f>E40/E41</f>
        <v>0.51851851851851849</v>
      </c>
      <c r="F43" s="9">
        <f>F40/F41</f>
        <v>0.66666666666666663</v>
      </c>
      <c r="G43" s="10">
        <v>1</v>
      </c>
      <c r="H43" s="10">
        <v>1</v>
      </c>
      <c r="I43" s="10">
        <v>1</v>
      </c>
    </row>
    <row r="44" spans="2:9" x14ac:dyDescent="0.25">
      <c r="C44" s="33"/>
      <c r="D44" s="33"/>
    </row>
    <row r="45" spans="2:9" x14ac:dyDescent="0.25">
      <c r="C45" s="1"/>
      <c r="D45" s="1"/>
    </row>
    <row r="46" spans="2:9" x14ac:dyDescent="0.25">
      <c r="E46" s="37"/>
      <c r="F46" s="37"/>
      <c r="G46" s="37"/>
      <c r="H46" s="37"/>
    </row>
    <row r="47" spans="2:9" x14ac:dyDescent="0.25">
      <c r="E47" s="32" t="s">
        <v>12</v>
      </c>
      <c r="F47" s="32"/>
      <c r="G47" s="32"/>
      <c r="H47" s="32"/>
    </row>
  </sheetData>
  <mergeCells count="10">
    <mergeCell ref="E47:H47"/>
    <mergeCell ref="C40:D40"/>
    <mergeCell ref="C41:D41"/>
    <mergeCell ref="C42:D42"/>
    <mergeCell ref="C43:D43"/>
    <mergeCell ref="B1:H1"/>
    <mergeCell ref="C2:H2"/>
    <mergeCell ref="F5:I5"/>
    <mergeCell ref="C44:D44"/>
    <mergeCell ref="E46:H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107 A FUNDAMENTOS</vt:lpstr>
      <vt:lpstr>107 B FUNDAMENTOS</vt:lpstr>
      <vt:lpstr>102 C QUÍMICA</vt:lpstr>
      <vt:lpstr>111 B MECATRÓNICA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INDRA DE LA O ORTIZ</cp:lastModifiedBy>
  <cp:lastPrinted>2023-03-25T03:32:36Z</cp:lastPrinted>
  <dcterms:created xsi:type="dcterms:W3CDTF">2023-03-14T19:16:59Z</dcterms:created>
  <dcterms:modified xsi:type="dcterms:W3CDTF">2025-11-21T20:25:33Z</dcterms:modified>
</cp:coreProperties>
</file>